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xml"/>
  <Override PartName="/xl/charts/chart2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24226"/>
  <mc:AlternateContent xmlns:mc="http://schemas.openxmlformats.org/markup-compatibility/2006">
    <mc:Choice Requires="x15">
      <x15ac:absPath xmlns:x15ac="http://schemas.microsoft.com/office/spreadsheetml/2010/11/ac" url="C:\Users\mmarcanova\Documents\MM\07_CAB\YETI\FINAL\"/>
    </mc:Choice>
  </mc:AlternateContent>
  <bookViews>
    <workbookView xWindow="0" yWindow="0" windowWidth="29070" windowHeight="15870"/>
  </bookViews>
  <sheets>
    <sheet name="tab1" sheetId="1" r:id="rId1"/>
    <sheet name="tab2" sheetId="4" r:id="rId2"/>
    <sheet name="tab3" sheetId="3" r:id="rId3"/>
    <sheet name="fig1" sheetId="5" r:id="rId4"/>
    <sheet name="fig2" sheetId="6" r:id="rId5"/>
    <sheet name="fig3" sheetId="7" r:id="rId6"/>
    <sheet name="fig4" sheetId="8" r:id="rId7"/>
    <sheet name="tab4" sheetId="9" r:id="rId8"/>
    <sheet name="fig5" sheetId="10" r:id="rId9"/>
    <sheet name="fig6-7" sheetId="11" r:id="rId10"/>
    <sheet name="fig8_fig10_fig11_fig13_fig14" sheetId="12" r:id="rId11"/>
    <sheet name="fig9" sheetId="13" r:id="rId12"/>
    <sheet name="table5" sheetId="14" r:id="rId13"/>
    <sheet name="fig12" sheetId="15" r:id="rId14"/>
    <sheet name="fig15" sheetId="17" r:id="rId15"/>
    <sheet name="ann1" sheetId="18" r:id="rId16"/>
    <sheet name="ann2_1" sheetId="22" r:id="rId17"/>
    <sheet name="ann2_2" sheetId="19" r:id="rId18"/>
    <sheet name="ann3" sheetId="20" r:id="rId19"/>
    <sheet name="ann5" sheetId="21" r:id="rId20"/>
    <sheet name="ann6" sheetId="16" r:id="rId21"/>
  </sheets>
  <externalReferences>
    <externalReference r:id="rId22"/>
    <externalReference r:id="rId23"/>
    <externalReference r:id="rId24"/>
    <externalReference r:id="rId25"/>
    <externalReference r:id="rId26"/>
    <externalReference r:id="rId27"/>
    <externalReference r:id="rId28"/>
  </externalReferences>
  <definedNames>
    <definedName name="_ftn1" localSheetId="12">table5!$A$3</definedName>
    <definedName name="_ftnref1" localSheetId="12">table5!$A$1</definedName>
    <definedName name="_Toc372562915" localSheetId="16">ann2_1!$A$1</definedName>
    <definedName name="CP">[1]calc!$B$5:$S$5</definedName>
    <definedName name="CP_TR_L">[1]calc!$B$17:$S$17</definedName>
    <definedName name="EP_GAP">[1]calc!$B$13:$S$13</definedName>
    <definedName name="F">[1]calc!$B$14:$S$14</definedName>
    <definedName name="F_TR_L">[1]calc!$B$18:$S$18</definedName>
    <definedName name="GAP">[1]calc!$B$7:$S$7</definedName>
    <definedName name="_xlnm.Print_Area" localSheetId="17">ann2_2!$A$2:$S$80</definedName>
    <definedName name="U">[1]calc!$B$6:$S$6</definedName>
    <definedName name="U_TR_L">[1]calc!$B$19:$S$19</definedName>
    <definedName name="WP">[1]calc!$B$3:$S$3</definedName>
    <definedName name="WP_TR_L">[1]calc!$B$16:$S$16</definedName>
  </definedNames>
  <calcPr calcId="152511" calcMode="manual"/>
</workbook>
</file>

<file path=xl/calcChain.xml><?xml version="1.0" encoding="utf-8"?>
<calcChain xmlns="http://schemas.openxmlformats.org/spreadsheetml/2006/main">
  <c r="G59" i="12" l="1"/>
  <c r="H59" i="12"/>
  <c r="I59" i="12"/>
  <c r="J59" i="12"/>
  <c r="K59" i="12"/>
  <c r="L59" i="12"/>
  <c r="M59" i="12"/>
  <c r="N59" i="12"/>
  <c r="O59" i="12"/>
  <c r="P59" i="12"/>
  <c r="Q59" i="12"/>
  <c r="R59" i="12"/>
  <c r="S59" i="12"/>
  <c r="T59" i="12"/>
  <c r="U59" i="12"/>
  <c r="V59" i="12"/>
  <c r="F59" i="12"/>
  <c r="C5" i="6" l="1"/>
  <c r="D5" i="6"/>
  <c r="E5" i="6"/>
  <c r="F5" i="6"/>
  <c r="G5" i="6"/>
  <c r="H5" i="6"/>
  <c r="I5" i="6"/>
  <c r="J5" i="6"/>
  <c r="K5" i="6"/>
  <c r="L5" i="6"/>
  <c r="B5" i="6"/>
  <c r="Q78" i="21" l="1"/>
  <c r="P78" i="21"/>
  <c r="O78" i="21"/>
  <c r="N78" i="21"/>
  <c r="M78" i="21"/>
  <c r="L78" i="21"/>
  <c r="K78" i="21"/>
  <c r="J78" i="21"/>
  <c r="I78" i="21"/>
  <c r="H78" i="21"/>
  <c r="G78" i="21"/>
  <c r="F78" i="21"/>
  <c r="E78" i="21"/>
  <c r="D78" i="21"/>
  <c r="C78" i="21"/>
  <c r="B78" i="21"/>
  <c r="Q77" i="21"/>
  <c r="P77" i="21"/>
  <c r="O77" i="21"/>
  <c r="N77" i="21"/>
  <c r="M77" i="21"/>
  <c r="M68" i="21" s="1"/>
  <c r="L77" i="21"/>
  <c r="K77" i="21"/>
  <c r="J77" i="21"/>
  <c r="I77" i="21"/>
  <c r="H77" i="21"/>
  <c r="G77" i="21"/>
  <c r="F77" i="21"/>
  <c r="E77" i="21"/>
  <c r="D77" i="21"/>
  <c r="C77" i="21"/>
  <c r="B77" i="21"/>
  <c r="Q68" i="21"/>
  <c r="P68" i="21"/>
  <c r="I68" i="21"/>
  <c r="H68" i="21"/>
  <c r="Q56" i="21"/>
  <c r="P56" i="21"/>
  <c r="O56" i="21"/>
  <c r="N56" i="21"/>
  <c r="M56" i="21"/>
  <c r="L56" i="21"/>
  <c r="K56" i="21"/>
  <c r="J56" i="21"/>
  <c r="I56" i="21"/>
  <c r="H56" i="21"/>
  <c r="G56" i="21"/>
  <c r="F56" i="21"/>
  <c r="E56" i="21"/>
  <c r="D56" i="21"/>
  <c r="C56" i="21"/>
  <c r="B56" i="21"/>
  <c r="Q54" i="21"/>
  <c r="Q64" i="21" s="1"/>
  <c r="P54" i="21"/>
  <c r="P64" i="21" s="1"/>
  <c r="O54" i="21"/>
  <c r="O64" i="21" s="1"/>
  <c r="N54" i="21"/>
  <c r="N64" i="21" s="1"/>
  <c r="M54" i="21"/>
  <c r="M64" i="21" s="1"/>
  <c r="L54" i="21"/>
  <c r="L64" i="21" s="1"/>
  <c r="K54" i="21"/>
  <c r="K64" i="21" s="1"/>
  <c r="J54" i="21"/>
  <c r="J64" i="21" s="1"/>
  <c r="I54" i="21"/>
  <c r="I64" i="21" s="1"/>
  <c r="H54" i="21"/>
  <c r="H64" i="21" s="1"/>
  <c r="G54" i="21"/>
  <c r="G64" i="21" s="1"/>
  <c r="F54" i="21"/>
  <c r="F64" i="21" s="1"/>
  <c r="E54" i="21"/>
  <c r="E64" i="21" s="1"/>
  <c r="D54" i="21"/>
  <c r="D64" i="21" s="1"/>
  <c r="C54" i="21"/>
  <c r="C64" i="21" s="1"/>
  <c r="B54" i="21"/>
  <c r="B64" i="21" s="1"/>
  <c r="Q46" i="21"/>
  <c r="P46" i="21"/>
  <c r="O46" i="21"/>
  <c r="N46" i="21"/>
  <c r="M46" i="21"/>
  <c r="L46" i="21"/>
  <c r="K46" i="21"/>
  <c r="J46" i="21"/>
  <c r="I46" i="21"/>
  <c r="H46" i="21"/>
  <c r="G46" i="21"/>
  <c r="F46" i="21"/>
  <c r="E46" i="21"/>
  <c r="D46" i="21"/>
  <c r="C46" i="21"/>
  <c r="B46" i="21"/>
  <c r="B45" i="21"/>
  <c r="C45" i="21" s="1"/>
  <c r="D45" i="21" s="1"/>
  <c r="E45" i="21" s="1"/>
  <c r="F45" i="21" s="1"/>
  <c r="G45" i="21" s="1"/>
  <c r="H45" i="21" s="1"/>
  <c r="I45" i="21" s="1"/>
  <c r="J45" i="21" s="1"/>
  <c r="K45" i="21" s="1"/>
  <c r="L45" i="21" s="1"/>
  <c r="M45" i="21" s="1"/>
  <c r="N45" i="21" s="1"/>
  <c r="O45" i="21" s="1"/>
  <c r="P45" i="21" s="1"/>
  <c r="Q45" i="21" s="1"/>
  <c r="B44" i="21"/>
  <c r="C44" i="21" s="1"/>
  <c r="D44" i="21" s="1"/>
  <c r="E44" i="21" s="1"/>
  <c r="F44" i="21" s="1"/>
  <c r="G44" i="21" s="1"/>
  <c r="H44" i="21" s="1"/>
  <c r="I44" i="21" s="1"/>
  <c r="J44" i="21" s="1"/>
  <c r="K44" i="21" s="1"/>
  <c r="L44" i="21" s="1"/>
  <c r="M44" i="21" s="1"/>
  <c r="N44" i="21" s="1"/>
  <c r="O44" i="21" s="1"/>
  <c r="P44" i="21" s="1"/>
  <c r="Q44" i="21" s="1"/>
  <c r="B43" i="21"/>
  <c r="C43" i="21" s="1"/>
  <c r="D43" i="21" s="1"/>
  <c r="E43" i="21" s="1"/>
  <c r="F43" i="21" s="1"/>
  <c r="G43" i="21" s="1"/>
  <c r="H43" i="21" s="1"/>
  <c r="I43" i="21" s="1"/>
  <c r="J43" i="21" s="1"/>
  <c r="K43" i="21" s="1"/>
  <c r="L43" i="21" s="1"/>
  <c r="M43" i="21" s="1"/>
  <c r="N43" i="21" s="1"/>
  <c r="O43" i="21" s="1"/>
  <c r="P43" i="21" s="1"/>
  <c r="Q43" i="21" s="1"/>
  <c r="B42" i="21"/>
  <c r="C42" i="21" s="1"/>
  <c r="D42" i="21" s="1"/>
  <c r="E42" i="21" s="1"/>
  <c r="F42" i="21" s="1"/>
  <c r="G42" i="21" s="1"/>
  <c r="H42" i="21" s="1"/>
  <c r="I42" i="21" s="1"/>
  <c r="J42" i="21" s="1"/>
  <c r="K42" i="21" s="1"/>
  <c r="L42" i="21" s="1"/>
  <c r="M42" i="21" s="1"/>
  <c r="N42" i="21" s="1"/>
  <c r="O42" i="21" s="1"/>
  <c r="P42" i="21" s="1"/>
  <c r="Q42" i="21" s="1"/>
  <c r="B41" i="21"/>
  <c r="C41" i="21" s="1"/>
  <c r="D41" i="21" s="1"/>
  <c r="E41" i="21" s="1"/>
  <c r="F41" i="21" s="1"/>
  <c r="G41" i="21" s="1"/>
  <c r="H41" i="21" s="1"/>
  <c r="I41" i="21" s="1"/>
  <c r="J41" i="21" s="1"/>
  <c r="K41" i="21" s="1"/>
  <c r="L41" i="21" s="1"/>
  <c r="M41" i="21" s="1"/>
  <c r="N41" i="21" s="1"/>
  <c r="O41" i="21" s="1"/>
  <c r="P41" i="21" s="1"/>
  <c r="Q41" i="21" s="1"/>
  <c r="B40" i="21"/>
  <c r="C40" i="21" s="1"/>
  <c r="D40" i="21" s="1"/>
  <c r="E40" i="21" s="1"/>
  <c r="F40" i="21" s="1"/>
  <c r="G40" i="21" s="1"/>
  <c r="H40" i="21" s="1"/>
  <c r="I40" i="21" s="1"/>
  <c r="J40" i="21" s="1"/>
  <c r="K40" i="21" s="1"/>
  <c r="L40" i="21" s="1"/>
  <c r="M40" i="21" s="1"/>
  <c r="N40" i="21" s="1"/>
  <c r="O40" i="21" s="1"/>
  <c r="P40" i="21" s="1"/>
  <c r="Q40" i="21" s="1"/>
  <c r="B39" i="21"/>
  <c r="C39" i="21" s="1"/>
  <c r="D39" i="21" s="1"/>
  <c r="E39" i="21" s="1"/>
  <c r="F39" i="21" s="1"/>
  <c r="G39" i="21" s="1"/>
  <c r="H39" i="21" s="1"/>
  <c r="I39" i="21" s="1"/>
  <c r="J39" i="21" s="1"/>
  <c r="K39" i="21" s="1"/>
  <c r="L39" i="21" s="1"/>
  <c r="M39" i="21" s="1"/>
  <c r="N39" i="21" s="1"/>
  <c r="O39" i="21" s="1"/>
  <c r="P39" i="21" s="1"/>
  <c r="Q39" i="21" s="1"/>
  <c r="B36" i="21"/>
  <c r="C36" i="21" s="1"/>
  <c r="D36" i="21" s="1"/>
  <c r="E36" i="21" s="1"/>
  <c r="F36" i="21" s="1"/>
  <c r="G36" i="21" s="1"/>
  <c r="H36" i="21" s="1"/>
  <c r="I36" i="21" s="1"/>
  <c r="J36" i="21" s="1"/>
  <c r="K36" i="21" s="1"/>
  <c r="L36" i="21" s="1"/>
  <c r="M36" i="21" s="1"/>
  <c r="N36" i="21" s="1"/>
  <c r="O36" i="21" s="1"/>
  <c r="P36" i="21" s="1"/>
  <c r="Q36" i="21" s="1"/>
  <c r="B35" i="21"/>
  <c r="C35" i="21" s="1"/>
  <c r="D35" i="21" s="1"/>
  <c r="E35" i="21" s="1"/>
  <c r="F35" i="21" s="1"/>
  <c r="G35" i="21" s="1"/>
  <c r="H35" i="21" s="1"/>
  <c r="I35" i="21" s="1"/>
  <c r="J35" i="21" s="1"/>
  <c r="K35" i="21" s="1"/>
  <c r="L35" i="21" s="1"/>
  <c r="M35" i="21" s="1"/>
  <c r="N35" i="21" s="1"/>
  <c r="O35" i="21" s="1"/>
  <c r="P35" i="21" s="1"/>
  <c r="Q35" i="21" s="1"/>
  <c r="B34" i="21"/>
  <c r="C34" i="21" s="1"/>
  <c r="D34" i="21" s="1"/>
  <c r="E34" i="21" s="1"/>
  <c r="F34" i="21" s="1"/>
  <c r="G34" i="21" s="1"/>
  <c r="H34" i="21" s="1"/>
  <c r="I34" i="21" s="1"/>
  <c r="J34" i="21" s="1"/>
  <c r="K34" i="21" s="1"/>
  <c r="L34" i="21" s="1"/>
  <c r="M34" i="21" s="1"/>
  <c r="N34" i="21" s="1"/>
  <c r="O34" i="21" s="1"/>
  <c r="P34" i="21" s="1"/>
  <c r="Q34" i="21" s="1"/>
  <c r="B33" i="21"/>
  <c r="C33" i="21" s="1"/>
  <c r="D33" i="21" s="1"/>
  <c r="E33" i="21" s="1"/>
  <c r="F33" i="21" s="1"/>
  <c r="G33" i="21" s="1"/>
  <c r="H33" i="21" s="1"/>
  <c r="I33" i="21" s="1"/>
  <c r="J33" i="21" s="1"/>
  <c r="K33" i="21" s="1"/>
  <c r="L33" i="21" s="1"/>
  <c r="M33" i="21" s="1"/>
  <c r="N33" i="21" s="1"/>
  <c r="O33" i="21" s="1"/>
  <c r="P33" i="21" s="1"/>
  <c r="Q33" i="21" s="1"/>
  <c r="B32" i="21"/>
  <c r="C32" i="21" s="1"/>
  <c r="D32" i="21" s="1"/>
  <c r="E32" i="21" s="1"/>
  <c r="F32" i="21" s="1"/>
  <c r="G32" i="21" s="1"/>
  <c r="H32" i="21" s="1"/>
  <c r="I32" i="21" s="1"/>
  <c r="J32" i="21" s="1"/>
  <c r="K32" i="21" s="1"/>
  <c r="L32" i="21" s="1"/>
  <c r="M32" i="21" s="1"/>
  <c r="N32" i="21" s="1"/>
  <c r="O32" i="21" s="1"/>
  <c r="P32" i="21" s="1"/>
  <c r="Q32" i="21" s="1"/>
  <c r="B31" i="21"/>
  <c r="C31" i="21" s="1"/>
  <c r="D31" i="21" s="1"/>
  <c r="E31" i="21" s="1"/>
  <c r="F31" i="21" s="1"/>
  <c r="G31" i="21" s="1"/>
  <c r="H31" i="21" s="1"/>
  <c r="I31" i="21" s="1"/>
  <c r="J31" i="21" s="1"/>
  <c r="K31" i="21" s="1"/>
  <c r="L31" i="21" s="1"/>
  <c r="M31" i="21" s="1"/>
  <c r="N31" i="21" s="1"/>
  <c r="O31" i="21" s="1"/>
  <c r="P31" i="21" s="1"/>
  <c r="Q31" i="21" s="1"/>
  <c r="B30" i="21"/>
  <c r="C30" i="21" s="1"/>
  <c r="D30" i="21" s="1"/>
  <c r="E30" i="21" s="1"/>
  <c r="F30" i="21" s="1"/>
  <c r="G30" i="21" s="1"/>
  <c r="H30" i="21" s="1"/>
  <c r="I30" i="21" s="1"/>
  <c r="J30" i="21" s="1"/>
  <c r="K30" i="21" s="1"/>
  <c r="L30" i="21" s="1"/>
  <c r="M30" i="21" s="1"/>
  <c r="N30" i="21" s="1"/>
  <c r="O30" i="21" s="1"/>
  <c r="P30" i="21" s="1"/>
  <c r="Q30" i="21" s="1"/>
  <c r="B29" i="21"/>
  <c r="C29" i="21" s="1"/>
  <c r="D29" i="21" s="1"/>
  <c r="E29" i="21" s="1"/>
  <c r="F29" i="21" s="1"/>
  <c r="G29" i="21" s="1"/>
  <c r="H29" i="21" s="1"/>
  <c r="I29" i="21" s="1"/>
  <c r="J29" i="21" s="1"/>
  <c r="K29" i="21" s="1"/>
  <c r="L29" i="21" s="1"/>
  <c r="M29" i="21" s="1"/>
  <c r="N29" i="21" s="1"/>
  <c r="O29" i="21" s="1"/>
  <c r="P29" i="21" s="1"/>
  <c r="Q29" i="21" s="1"/>
  <c r="B28" i="21"/>
  <c r="C28" i="21" s="1"/>
  <c r="D28" i="21" s="1"/>
  <c r="E28" i="21" s="1"/>
  <c r="F28" i="21" s="1"/>
  <c r="G28" i="21" s="1"/>
  <c r="H28" i="21" s="1"/>
  <c r="I28" i="21" s="1"/>
  <c r="J28" i="21" s="1"/>
  <c r="K28" i="21" s="1"/>
  <c r="L28" i="21" s="1"/>
  <c r="M28" i="21" s="1"/>
  <c r="N28" i="21" s="1"/>
  <c r="O28" i="21" s="1"/>
  <c r="P28" i="21" s="1"/>
  <c r="Q28" i="21" s="1"/>
  <c r="B27" i="21"/>
  <c r="C27" i="21" s="1"/>
  <c r="D27" i="21" s="1"/>
  <c r="E27" i="21" s="1"/>
  <c r="F27" i="21" s="1"/>
  <c r="G27" i="21" s="1"/>
  <c r="H27" i="21" s="1"/>
  <c r="I27" i="21" s="1"/>
  <c r="J27" i="21" s="1"/>
  <c r="K27" i="21" s="1"/>
  <c r="L27" i="21" s="1"/>
  <c r="M27" i="21" s="1"/>
  <c r="N27" i="21" s="1"/>
  <c r="O27" i="21" s="1"/>
  <c r="P27" i="21" s="1"/>
  <c r="Q27" i="21" s="1"/>
  <c r="B26" i="21"/>
  <c r="C26" i="21" s="1"/>
  <c r="D26" i="21" s="1"/>
  <c r="E26" i="21" s="1"/>
  <c r="F26" i="21" s="1"/>
  <c r="G26" i="21" s="1"/>
  <c r="H26" i="21" s="1"/>
  <c r="I26" i="21" s="1"/>
  <c r="J26" i="21" s="1"/>
  <c r="K26" i="21" s="1"/>
  <c r="L26" i="21" s="1"/>
  <c r="M26" i="21" s="1"/>
  <c r="N26" i="21" s="1"/>
  <c r="O26" i="21" s="1"/>
  <c r="P26" i="21" s="1"/>
  <c r="Q26" i="21" s="1"/>
  <c r="B25" i="21"/>
  <c r="C25" i="21" s="1"/>
  <c r="Q22" i="21"/>
  <c r="P22" i="21"/>
  <c r="O22" i="21"/>
  <c r="N22" i="21"/>
  <c r="M22" i="21"/>
  <c r="L22" i="21"/>
  <c r="K22" i="21"/>
  <c r="J22" i="21"/>
  <c r="I22" i="21"/>
  <c r="H22" i="21"/>
  <c r="G22" i="21"/>
  <c r="F22" i="21"/>
  <c r="E22" i="21"/>
  <c r="D22" i="21"/>
  <c r="C22" i="21"/>
  <c r="B22" i="21"/>
  <c r="Q20" i="21"/>
  <c r="P20" i="21"/>
  <c r="O20" i="21"/>
  <c r="N20" i="21"/>
  <c r="M20" i="21"/>
  <c r="L20" i="21"/>
  <c r="K20" i="21"/>
  <c r="J20" i="21"/>
  <c r="I20" i="21"/>
  <c r="H20" i="21"/>
  <c r="G20" i="21"/>
  <c r="F20" i="21"/>
  <c r="E20" i="21"/>
  <c r="D20" i="21"/>
  <c r="C20" i="21"/>
  <c r="B20" i="21"/>
  <c r="Q19" i="21"/>
  <c r="P19" i="21"/>
  <c r="O19" i="21"/>
  <c r="N19" i="21"/>
  <c r="M19" i="21"/>
  <c r="L19" i="21"/>
  <c r="K19" i="21"/>
  <c r="J19" i="21"/>
  <c r="I19" i="21"/>
  <c r="H19" i="21"/>
  <c r="G19" i="21"/>
  <c r="F19" i="21"/>
  <c r="E19" i="21"/>
  <c r="D19" i="21"/>
  <c r="C19" i="21"/>
  <c r="B19" i="21"/>
  <c r="Q18" i="21"/>
  <c r="P18" i="21"/>
  <c r="O18" i="21"/>
  <c r="N18" i="21"/>
  <c r="M18" i="21"/>
  <c r="L18" i="21"/>
  <c r="K18" i="21"/>
  <c r="J18" i="21"/>
  <c r="I18" i="21"/>
  <c r="H18" i="21"/>
  <c r="G18" i="21"/>
  <c r="F18" i="21"/>
  <c r="E18" i="21"/>
  <c r="D18" i="21"/>
  <c r="C18" i="21"/>
  <c r="B18" i="21"/>
  <c r="Q17" i="21"/>
  <c r="P17" i="21"/>
  <c r="O17" i="21"/>
  <c r="N17" i="21"/>
  <c r="M17" i="21"/>
  <c r="L17" i="21"/>
  <c r="K17" i="21"/>
  <c r="J17" i="21"/>
  <c r="I17" i="21"/>
  <c r="H17" i="21"/>
  <c r="G17" i="21"/>
  <c r="F17" i="21"/>
  <c r="E17" i="21"/>
  <c r="D17" i="21"/>
  <c r="C17" i="21"/>
  <c r="B17" i="21"/>
  <c r="Q16" i="21"/>
  <c r="P16" i="21"/>
  <c r="O16" i="21"/>
  <c r="N16" i="21"/>
  <c r="M16" i="21"/>
  <c r="L16" i="21"/>
  <c r="K16" i="21"/>
  <c r="J16" i="21"/>
  <c r="I16" i="21"/>
  <c r="H16" i="21"/>
  <c r="G16" i="21"/>
  <c r="F16" i="21"/>
  <c r="E16" i="21"/>
  <c r="D16" i="21"/>
  <c r="C16" i="21"/>
  <c r="B16" i="21"/>
  <c r="Q15" i="21"/>
  <c r="P15" i="21"/>
  <c r="O15" i="21"/>
  <c r="N15" i="21"/>
  <c r="M15" i="21"/>
  <c r="L15" i="21"/>
  <c r="K15" i="21"/>
  <c r="J15" i="21"/>
  <c r="I15" i="21"/>
  <c r="H15" i="21"/>
  <c r="G15" i="21"/>
  <c r="F15" i="21"/>
  <c r="E15" i="21"/>
  <c r="D15" i="21"/>
  <c r="C15" i="21"/>
  <c r="B15" i="21"/>
  <c r="Q12" i="21"/>
  <c r="P12" i="21"/>
  <c r="O12" i="21"/>
  <c r="N12" i="21"/>
  <c r="M12" i="21"/>
  <c r="L12" i="21"/>
  <c r="K12" i="21"/>
  <c r="J12" i="21"/>
  <c r="I12" i="21"/>
  <c r="H12" i="21"/>
  <c r="G12" i="21"/>
  <c r="F12" i="21"/>
  <c r="E12" i="21"/>
  <c r="D12" i="21"/>
  <c r="C12" i="21"/>
  <c r="B12" i="21"/>
  <c r="Q11" i="21"/>
  <c r="P11" i="21"/>
  <c r="O11" i="21"/>
  <c r="N11" i="21"/>
  <c r="M11" i="21"/>
  <c r="L11" i="21"/>
  <c r="K11" i="21"/>
  <c r="J11" i="21"/>
  <c r="I11" i="21"/>
  <c r="H11" i="21"/>
  <c r="G11" i="21"/>
  <c r="F11" i="21"/>
  <c r="E11" i="21"/>
  <c r="D11" i="21"/>
  <c r="C11" i="21"/>
  <c r="B11" i="21"/>
  <c r="Q10" i="21"/>
  <c r="P10" i="21"/>
  <c r="O10" i="21"/>
  <c r="N10" i="21"/>
  <c r="M10" i="21"/>
  <c r="L10" i="21"/>
  <c r="K10" i="21"/>
  <c r="J10" i="21"/>
  <c r="I10" i="21"/>
  <c r="H10" i="21"/>
  <c r="G10" i="21"/>
  <c r="F10" i="21"/>
  <c r="E10" i="21"/>
  <c r="D10" i="21"/>
  <c r="C10" i="21"/>
  <c r="B10" i="21"/>
  <c r="Q9" i="21"/>
  <c r="P9" i="21"/>
  <c r="O9" i="21"/>
  <c r="N9" i="21"/>
  <c r="M9" i="21"/>
  <c r="L9" i="21"/>
  <c r="K9" i="21"/>
  <c r="J9" i="21"/>
  <c r="I9" i="21"/>
  <c r="H9" i="21"/>
  <c r="G9" i="21"/>
  <c r="F9" i="21"/>
  <c r="E9" i="21"/>
  <c r="D9" i="21"/>
  <c r="C9" i="21"/>
  <c r="B9" i="21"/>
  <c r="Q8" i="21"/>
  <c r="P8" i="21"/>
  <c r="O8" i="21"/>
  <c r="N8" i="21"/>
  <c r="M8" i="21"/>
  <c r="L8" i="21"/>
  <c r="K8" i="21"/>
  <c r="J8" i="21"/>
  <c r="I8" i="21"/>
  <c r="H8" i="21"/>
  <c r="G8" i="21"/>
  <c r="F8" i="21"/>
  <c r="E8" i="21"/>
  <c r="D8" i="21"/>
  <c r="C8" i="21"/>
  <c r="B8" i="21"/>
  <c r="Q5" i="21"/>
  <c r="P5" i="21"/>
  <c r="O5" i="21"/>
  <c r="N5" i="21"/>
  <c r="M5" i="21"/>
  <c r="L5" i="21"/>
  <c r="K5" i="21"/>
  <c r="J5" i="21"/>
  <c r="I5" i="21"/>
  <c r="H5" i="21"/>
  <c r="G5" i="21"/>
  <c r="F5" i="21"/>
  <c r="E5" i="21"/>
  <c r="D5" i="21"/>
  <c r="C5" i="21"/>
  <c r="B5" i="21"/>
  <c r="Q4" i="21"/>
  <c r="P4" i="21"/>
  <c r="O4" i="21"/>
  <c r="N4" i="21"/>
  <c r="M4" i="21"/>
  <c r="L4" i="21"/>
  <c r="K4" i="21"/>
  <c r="J4" i="21"/>
  <c r="I4" i="21"/>
  <c r="H4" i="21"/>
  <c r="G4" i="21"/>
  <c r="F4" i="21"/>
  <c r="E4" i="21"/>
  <c r="D4" i="21"/>
  <c r="C4" i="21"/>
  <c r="B4" i="21"/>
  <c r="G37" i="20"/>
  <c r="V20" i="20"/>
  <c r="V41" i="20" s="1"/>
  <c r="U20" i="20"/>
  <c r="U41" i="20" s="1"/>
  <c r="T20" i="20"/>
  <c r="T41" i="20" s="1"/>
  <c r="S20" i="20"/>
  <c r="S41" i="20" s="1"/>
  <c r="R20" i="20"/>
  <c r="R41" i="20" s="1"/>
  <c r="Q20" i="20"/>
  <c r="Q41" i="20" s="1"/>
  <c r="P20" i="20"/>
  <c r="P41" i="20" s="1"/>
  <c r="O20" i="20"/>
  <c r="O41" i="20" s="1"/>
  <c r="N20" i="20"/>
  <c r="N41" i="20" s="1"/>
  <c r="M20" i="20"/>
  <c r="M41" i="20" s="1"/>
  <c r="L20" i="20"/>
  <c r="L41" i="20" s="1"/>
  <c r="K20" i="20"/>
  <c r="K41" i="20" s="1"/>
  <c r="J20" i="20"/>
  <c r="J41" i="20" s="1"/>
  <c r="I20" i="20"/>
  <c r="I41" i="20" s="1"/>
  <c r="H20" i="20"/>
  <c r="H41" i="20" s="1"/>
  <c r="G20" i="20"/>
  <c r="G41" i="20" s="1"/>
  <c r="F20" i="20"/>
  <c r="F41" i="20" s="1"/>
  <c r="E20" i="20"/>
  <c r="E41" i="20" s="1"/>
  <c r="D20" i="20"/>
  <c r="V19" i="20"/>
  <c r="V38" i="20" s="1"/>
  <c r="U19" i="20"/>
  <c r="U38" i="20" s="1"/>
  <c r="T19" i="20"/>
  <c r="T38" i="20" s="1"/>
  <c r="S19" i="20"/>
  <c r="S38" i="20" s="1"/>
  <c r="R19" i="20"/>
  <c r="R38" i="20" s="1"/>
  <c r="Q19" i="20"/>
  <c r="Q38" i="20" s="1"/>
  <c r="P19" i="20"/>
  <c r="P38" i="20" s="1"/>
  <c r="O19" i="20"/>
  <c r="O38" i="20" s="1"/>
  <c r="N19" i="20"/>
  <c r="N38" i="20" s="1"/>
  <c r="M19" i="20"/>
  <c r="M38" i="20" s="1"/>
  <c r="L19" i="20"/>
  <c r="L38" i="20" s="1"/>
  <c r="K19" i="20"/>
  <c r="K38" i="20" s="1"/>
  <c r="J19" i="20"/>
  <c r="J38" i="20" s="1"/>
  <c r="I19" i="20"/>
  <c r="I38" i="20" s="1"/>
  <c r="H19" i="20"/>
  <c r="H38" i="20" s="1"/>
  <c r="G19" i="20"/>
  <c r="G38" i="20" s="1"/>
  <c r="F19" i="20"/>
  <c r="F38" i="20" s="1"/>
  <c r="E19" i="20"/>
  <c r="E38" i="20" s="1"/>
  <c r="D19" i="20"/>
  <c r="V18" i="20"/>
  <c r="V35" i="20" s="1"/>
  <c r="U18" i="20"/>
  <c r="U35" i="20" s="1"/>
  <c r="T18" i="20"/>
  <c r="T35" i="20" s="1"/>
  <c r="S18" i="20"/>
  <c r="S35" i="20" s="1"/>
  <c r="R18" i="20"/>
  <c r="R35" i="20" s="1"/>
  <c r="Q18" i="20"/>
  <c r="Q35" i="20" s="1"/>
  <c r="P18" i="20"/>
  <c r="P35" i="20" s="1"/>
  <c r="O18" i="20"/>
  <c r="O35" i="20" s="1"/>
  <c r="N18" i="20"/>
  <c r="N35" i="20" s="1"/>
  <c r="M18" i="20"/>
  <c r="M35" i="20" s="1"/>
  <c r="L18" i="20"/>
  <c r="L35" i="20" s="1"/>
  <c r="K18" i="20"/>
  <c r="K35" i="20" s="1"/>
  <c r="J18" i="20"/>
  <c r="J35" i="20" s="1"/>
  <c r="I18" i="20"/>
  <c r="I35" i="20" s="1"/>
  <c r="H18" i="20"/>
  <c r="H35" i="20" s="1"/>
  <c r="G18" i="20"/>
  <c r="G35" i="20" s="1"/>
  <c r="F18" i="20"/>
  <c r="F35" i="20" s="1"/>
  <c r="E18" i="20"/>
  <c r="E35" i="20" s="1"/>
  <c r="D18" i="20"/>
  <c r="V17" i="20"/>
  <c r="V32" i="20" s="1"/>
  <c r="U17" i="20"/>
  <c r="U32" i="20" s="1"/>
  <c r="T17" i="20"/>
  <c r="T32" i="20" s="1"/>
  <c r="S17" i="20"/>
  <c r="S32" i="20" s="1"/>
  <c r="R17" i="20"/>
  <c r="R32" i="20" s="1"/>
  <c r="Q17" i="20"/>
  <c r="Q32" i="20" s="1"/>
  <c r="P17" i="20"/>
  <c r="P32" i="20" s="1"/>
  <c r="O17" i="20"/>
  <c r="O32" i="20" s="1"/>
  <c r="N17" i="20"/>
  <c r="N32" i="20" s="1"/>
  <c r="M17" i="20"/>
  <c r="M32" i="20" s="1"/>
  <c r="L17" i="20"/>
  <c r="L32" i="20" s="1"/>
  <c r="K17" i="20"/>
  <c r="K32" i="20" s="1"/>
  <c r="J17" i="20"/>
  <c r="J32" i="20" s="1"/>
  <c r="I17" i="20"/>
  <c r="I32" i="20" s="1"/>
  <c r="H17" i="20"/>
  <c r="H32" i="20" s="1"/>
  <c r="G17" i="20"/>
  <c r="G32" i="20" s="1"/>
  <c r="F17" i="20"/>
  <c r="F32" i="20" s="1"/>
  <c r="E17" i="20"/>
  <c r="E32" i="20" s="1"/>
  <c r="D17" i="20"/>
  <c r="V16" i="20"/>
  <c r="V29" i="20" s="1"/>
  <c r="U16" i="20"/>
  <c r="U29" i="20" s="1"/>
  <c r="T16" i="20"/>
  <c r="T29" i="20" s="1"/>
  <c r="S16" i="20"/>
  <c r="S29" i="20" s="1"/>
  <c r="R16" i="20"/>
  <c r="R29" i="20" s="1"/>
  <c r="Q16" i="20"/>
  <c r="Q29" i="20" s="1"/>
  <c r="P16" i="20"/>
  <c r="P29" i="20" s="1"/>
  <c r="O16" i="20"/>
  <c r="O29" i="20" s="1"/>
  <c r="N16" i="20"/>
  <c r="N29" i="20" s="1"/>
  <c r="M16" i="20"/>
  <c r="M29" i="20" s="1"/>
  <c r="L16" i="20"/>
  <c r="L29" i="20" s="1"/>
  <c r="K16" i="20"/>
  <c r="K29" i="20" s="1"/>
  <c r="J16" i="20"/>
  <c r="J29" i="20" s="1"/>
  <c r="I16" i="20"/>
  <c r="I29" i="20" s="1"/>
  <c r="H16" i="20"/>
  <c r="H29" i="20" s="1"/>
  <c r="G16" i="20"/>
  <c r="G29" i="20" s="1"/>
  <c r="F16" i="20"/>
  <c r="F29" i="20" s="1"/>
  <c r="E16" i="20"/>
  <c r="E29" i="20" s="1"/>
  <c r="D16" i="20"/>
  <c r="V15" i="20"/>
  <c r="V26" i="20" s="1"/>
  <c r="U15" i="20"/>
  <c r="U26" i="20" s="1"/>
  <c r="T15" i="20"/>
  <c r="T26" i="20" s="1"/>
  <c r="S15" i="20"/>
  <c r="S26" i="20" s="1"/>
  <c r="R15" i="20"/>
  <c r="R26" i="20" s="1"/>
  <c r="Q15" i="20"/>
  <c r="Q26" i="20" s="1"/>
  <c r="P15" i="20"/>
  <c r="P26" i="20" s="1"/>
  <c r="O15" i="20"/>
  <c r="O26" i="20" s="1"/>
  <c r="N15" i="20"/>
  <c r="N26" i="20" s="1"/>
  <c r="M15" i="20"/>
  <c r="M26" i="20" s="1"/>
  <c r="L15" i="20"/>
  <c r="L26" i="20" s="1"/>
  <c r="K15" i="20"/>
  <c r="K26" i="20" s="1"/>
  <c r="J15" i="20"/>
  <c r="J26" i="20" s="1"/>
  <c r="I15" i="20"/>
  <c r="I26" i="20" s="1"/>
  <c r="H15" i="20"/>
  <c r="H26" i="20" s="1"/>
  <c r="G15" i="20"/>
  <c r="G26" i="20" s="1"/>
  <c r="F15" i="20"/>
  <c r="F26" i="20" s="1"/>
  <c r="E15" i="20"/>
  <c r="E26" i="20" s="1"/>
  <c r="D15" i="20"/>
  <c r="V12" i="20"/>
  <c r="V40" i="20" s="1"/>
  <c r="U12" i="20"/>
  <c r="U40" i="20" s="1"/>
  <c r="T12" i="20"/>
  <c r="T40" i="20" s="1"/>
  <c r="S12" i="20"/>
  <c r="S40" i="20" s="1"/>
  <c r="R12" i="20"/>
  <c r="R40" i="20" s="1"/>
  <c r="Q12" i="20"/>
  <c r="Q40" i="20" s="1"/>
  <c r="P12" i="20"/>
  <c r="P40" i="20" s="1"/>
  <c r="O12" i="20"/>
  <c r="O40" i="20" s="1"/>
  <c r="N12" i="20"/>
  <c r="N40" i="20" s="1"/>
  <c r="M12" i="20"/>
  <c r="M40" i="20" s="1"/>
  <c r="L12" i="20"/>
  <c r="L40" i="20" s="1"/>
  <c r="K12" i="20"/>
  <c r="K40" i="20" s="1"/>
  <c r="J12" i="20"/>
  <c r="J40" i="20" s="1"/>
  <c r="I12" i="20"/>
  <c r="I40" i="20" s="1"/>
  <c r="H12" i="20"/>
  <c r="H40" i="20" s="1"/>
  <c r="G12" i="20"/>
  <c r="G40" i="20" s="1"/>
  <c r="F12" i="20"/>
  <c r="F40" i="20" s="1"/>
  <c r="E12" i="20"/>
  <c r="E40" i="20" s="1"/>
  <c r="D12" i="20"/>
  <c r="V11" i="20"/>
  <c r="V37" i="20" s="1"/>
  <c r="U11" i="20"/>
  <c r="U37" i="20" s="1"/>
  <c r="T11" i="20"/>
  <c r="T37" i="20" s="1"/>
  <c r="S11" i="20"/>
  <c r="S37" i="20" s="1"/>
  <c r="R11" i="20"/>
  <c r="R37" i="20" s="1"/>
  <c r="Q11" i="20"/>
  <c r="Q37" i="20" s="1"/>
  <c r="P11" i="20"/>
  <c r="P37" i="20" s="1"/>
  <c r="O11" i="20"/>
  <c r="O37" i="20" s="1"/>
  <c r="N11" i="20"/>
  <c r="N37" i="20" s="1"/>
  <c r="M11" i="20"/>
  <c r="M37" i="20" s="1"/>
  <c r="L11" i="20"/>
  <c r="L37" i="20" s="1"/>
  <c r="K11" i="20"/>
  <c r="K37" i="20" s="1"/>
  <c r="J11" i="20"/>
  <c r="J37" i="20" s="1"/>
  <c r="I11" i="20"/>
  <c r="I37" i="20" s="1"/>
  <c r="H11" i="20"/>
  <c r="H37" i="20" s="1"/>
  <c r="G11" i="20"/>
  <c r="F11" i="20"/>
  <c r="F37" i="20" s="1"/>
  <c r="E11" i="20"/>
  <c r="E37" i="20" s="1"/>
  <c r="D11" i="20"/>
  <c r="V10" i="20"/>
  <c r="V34" i="20" s="1"/>
  <c r="U10" i="20"/>
  <c r="U34" i="20" s="1"/>
  <c r="T10" i="20"/>
  <c r="T34" i="20" s="1"/>
  <c r="S10" i="20"/>
  <c r="S34" i="20" s="1"/>
  <c r="R10" i="20"/>
  <c r="R34" i="20" s="1"/>
  <c r="Q10" i="20"/>
  <c r="Q34" i="20" s="1"/>
  <c r="P10" i="20"/>
  <c r="P34" i="20" s="1"/>
  <c r="O10" i="20"/>
  <c r="O34" i="20" s="1"/>
  <c r="N10" i="20"/>
  <c r="N34" i="20" s="1"/>
  <c r="M10" i="20"/>
  <c r="M34" i="20" s="1"/>
  <c r="L10" i="20"/>
  <c r="L34" i="20" s="1"/>
  <c r="K10" i="20"/>
  <c r="K34" i="20" s="1"/>
  <c r="J10" i="20"/>
  <c r="J34" i="20" s="1"/>
  <c r="I10" i="20"/>
  <c r="I34" i="20" s="1"/>
  <c r="H10" i="20"/>
  <c r="H34" i="20" s="1"/>
  <c r="G10" i="20"/>
  <c r="G34" i="20" s="1"/>
  <c r="F10" i="20"/>
  <c r="F34" i="20" s="1"/>
  <c r="E10" i="20"/>
  <c r="E34" i="20" s="1"/>
  <c r="D10" i="20"/>
  <c r="V9" i="20"/>
  <c r="V31" i="20" s="1"/>
  <c r="U9" i="20"/>
  <c r="U31" i="20" s="1"/>
  <c r="T9" i="20"/>
  <c r="T31" i="20" s="1"/>
  <c r="S9" i="20"/>
  <c r="S31" i="20" s="1"/>
  <c r="R9" i="20"/>
  <c r="R31" i="20" s="1"/>
  <c r="Q9" i="20"/>
  <c r="Q31" i="20" s="1"/>
  <c r="P9" i="20"/>
  <c r="P31" i="20" s="1"/>
  <c r="O9" i="20"/>
  <c r="O31" i="20" s="1"/>
  <c r="N9" i="20"/>
  <c r="N31" i="20" s="1"/>
  <c r="M9" i="20"/>
  <c r="M31" i="20" s="1"/>
  <c r="L9" i="20"/>
  <c r="L31" i="20" s="1"/>
  <c r="K9" i="20"/>
  <c r="K31" i="20" s="1"/>
  <c r="J9" i="20"/>
  <c r="J31" i="20" s="1"/>
  <c r="I9" i="20"/>
  <c r="I31" i="20" s="1"/>
  <c r="H9" i="20"/>
  <c r="H31" i="20" s="1"/>
  <c r="G9" i="20"/>
  <c r="G31" i="20" s="1"/>
  <c r="F9" i="20"/>
  <c r="F31" i="20" s="1"/>
  <c r="E9" i="20"/>
  <c r="E31" i="20" s="1"/>
  <c r="D9" i="20"/>
  <c r="V8" i="20"/>
  <c r="V28" i="20" s="1"/>
  <c r="U8" i="20"/>
  <c r="U28" i="20" s="1"/>
  <c r="T8" i="20"/>
  <c r="T28" i="20" s="1"/>
  <c r="S8" i="20"/>
  <c r="S28" i="20" s="1"/>
  <c r="R8" i="20"/>
  <c r="R28" i="20" s="1"/>
  <c r="Q8" i="20"/>
  <c r="Q28" i="20" s="1"/>
  <c r="P8" i="20"/>
  <c r="P28" i="20" s="1"/>
  <c r="O8" i="20"/>
  <c r="O28" i="20" s="1"/>
  <c r="N8" i="20"/>
  <c r="N28" i="20" s="1"/>
  <c r="M8" i="20"/>
  <c r="M28" i="20" s="1"/>
  <c r="L8" i="20"/>
  <c r="L28" i="20" s="1"/>
  <c r="K8" i="20"/>
  <c r="K28" i="20" s="1"/>
  <c r="J8" i="20"/>
  <c r="J28" i="20" s="1"/>
  <c r="I8" i="20"/>
  <c r="I28" i="20" s="1"/>
  <c r="H8" i="20"/>
  <c r="H28" i="20" s="1"/>
  <c r="G8" i="20"/>
  <c r="G28" i="20" s="1"/>
  <c r="F8" i="20"/>
  <c r="F28" i="20" s="1"/>
  <c r="E8" i="20"/>
  <c r="E28" i="20" s="1"/>
  <c r="D8" i="20"/>
  <c r="V7" i="20"/>
  <c r="V25" i="20" s="1"/>
  <c r="U7" i="20"/>
  <c r="U25" i="20" s="1"/>
  <c r="T7" i="20"/>
  <c r="T25" i="20" s="1"/>
  <c r="S7" i="20"/>
  <c r="S25" i="20" s="1"/>
  <c r="R7" i="20"/>
  <c r="R25" i="20" s="1"/>
  <c r="Q7" i="20"/>
  <c r="Q25" i="20" s="1"/>
  <c r="P7" i="20"/>
  <c r="P25" i="20" s="1"/>
  <c r="O7" i="20"/>
  <c r="O25" i="20" s="1"/>
  <c r="N7" i="20"/>
  <c r="N25" i="20" s="1"/>
  <c r="M7" i="20"/>
  <c r="M25" i="20" s="1"/>
  <c r="L7" i="20"/>
  <c r="L25" i="20" s="1"/>
  <c r="K7" i="20"/>
  <c r="K25" i="20" s="1"/>
  <c r="J7" i="20"/>
  <c r="J25" i="20" s="1"/>
  <c r="I7" i="20"/>
  <c r="I25" i="20" s="1"/>
  <c r="H7" i="20"/>
  <c r="H25" i="20" s="1"/>
  <c r="G7" i="20"/>
  <c r="G25" i="20" s="1"/>
  <c r="F7" i="20"/>
  <c r="F25" i="20" s="1"/>
  <c r="E7" i="20"/>
  <c r="E25" i="20" s="1"/>
  <c r="D7" i="20"/>
  <c r="S116" i="19"/>
  <c r="S117" i="19" s="1"/>
  <c r="R116" i="19"/>
  <c r="R117" i="19" s="1"/>
  <c r="Q116" i="19"/>
  <c r="Q117" i="19" s="1"/>
  <c r="P116" i="19"/>
  <c r="P117" i="19" s="1"/>
  <c r="O116" i="19"/>
  <c r="O117" i="19" s="1"/>
  <c r="N116" i="19"/>
  <c r="N117" i="19" s="1"/>
  <c r="M116" i="19"/>
  <c r="M117" i="19" s="1"/>
  <c r="L116" i="19"/>
  <c r="L117" i="19" s="1"/>
  <c r="K116" i="19"/>
  <c r="K117" i="19" s="1"/>
  <c r="J116" i="19"/>
  <c r="J117" i="19" s="1"/>
  <c r="I116" i="19"/>
  <c r="I117" i="19" s="1"/>
  <c r="H116" i="19"/>
  <c r="H117" i="19" s="1"/>
  <c r="G116" i="19"/>
  <c r="G117" i="19" s="1"/>
  <c r="S112" i="19"/>
  <c r="S113" i="19" s="1"/>
  <c r="R112" i="19"/>
  <c r="R113" i="19" s="1"/>
  <c r="Q112" i="19"/>
  <c r="Q113" i="19" s="1"/>
  <c r="P112" i="19"/>
  <c r="P113" i="19" s="1"/>
  <c r="O112" i="19"/>
  <c r="O113" i="19" s="1"/>
  <c r="N112" i="19"/>
  <c r="N113" i="19" s="1"/>
  <c r="M112" i="19"/>
  <c r="M113" i="19" s="1"/>
  <c r="L112" i="19"/>
  <c r="L113" i="19" s="1"/>
  <c r="K112" i="19"/>
  <c r="K113" i="19" s="1"/>
  <c r="J112" i="19"/>
  <c r="J113" i="19" s="1"/>
  <c r="I112" i="19"/>
  <c r="I113" i="19" s="1"/>
  <c r="H112" i="19"/>
  <c r="H113" i="19" s="1"/>
  <c r="G112" i="19"/>
  <c r="G113" i="19" s="1"/>
  <c r="S109" i="19"/>
  <c r="S74" i="19" s="1"/>
  <c r="R109" i="19"/>
  <c r="S108" i="19"/>
  <c r="R108" i="19"/>
  <c r="Q108" i="19"/>
  <c r="Q109" i="19" s="1"/>
  <c r="Q74" i="19" s="1"/>
  <c r="P108" i="19"/>
  <c r="P109" i="19" s="1"/>
  <c r="P74" i="19" s="1"/>
  <c r="O108" i="19"/>
  <c r="O109" i="19" s="1"/>
  <c r="N108" i="19"/>
  <c r="N109" i="19" s="1"/>
  <c r="N74" i="19" s="1"/>
  <c r="M108" i="19"/>
  <c r="M109" i="19" s="1"/>
  <c r="M74" i="19" s="1"/>
  <c r="L108" i="19"/>
  <c r="L109" i="19" s="1"/>
  <c r="K108" i="19"/>
  <c r="K109" i="19" s="1"/>
  <c r="J108" i="19"/>
  <c r="J109" i="19" s="1"/>
  <c r="I108" i="19"/>
  <c r="I109" i="19" s="1"/>
  <c r="I74" i="19" s="1"/>
  <c r="H108" i="19"/>
  <c r="H109" i="19" s="1"/>
  <c r="H74" i="19" s="1"/>
  <c r="G108" i="19"/>
  <c r="G109" i="19" s="1"/>
  <c r="S86" i="19"/>
  <c r="R86" i="19"/>
  <c r="Q86" i="19"/>
  <c r="P86" i="19"/>
  <c r="O86" i="19"/>
  <c r="N86" i="19"/>
  <c r="M86" i="19"/>
  <c r="L86" i="19"/>
  <c r="K86" i="19"/>
  <c r="J86" i="19"/>
  <c r="I86" i="19"/>
  <c r="H86" i="19"/>
  <c r="G86" i="19"/>
  <c r="S85" i="19"/>
  <c r="R85" i="19"/>
  <c r="Q85" i="19"/>
  <c r="P85" i="19"/>
  <c r="O85" i="19"/>
  <c r="N85" i="19"/>
  <c r="M85" i="19"/>
  <c r="L85" i="19"/>
  <c r="K85" i="19"/>
  <c r="J85" i="19"/>
  <c r="I85" i="19"/>
  <c r="H85" i="19"/>
  <c r="G85" i="19"/>
  <c r="S84" i="19"/>
  <c r="R84" i="19"/>
  <c r="Q84" i="19"/>
  <c r="P84" i="19"/>
  <c r="O84" i="19"/>
  <c r="N84" i="19"/>
  <c r="M84" i="19"/>
  <c r="L84" i="19"/>
  <c r="K84" i="19"/>
  <c r="J84" i="19"/>
  <c r="I84" i="19"/>
  <c r="H84" i="19"/>
  <c r="G84" i="19"/>
  <c r="R79" i="19"/>
  <c r="S75" i="19"/>
  <c r="S79" i="19" s="1"/>
  <c r="R75" i="19"/>
  <c r="Q75" i="19"/>
  <c r="Q79" i="19" s="1"/>
  <c r="P75" i="19"/>
  <c r="P79" i="19" s="1"/>
  <c r="O75" i="19"/>
  <c r="O79" i="19" s="1"/>
  <c r="N75" i="19"/>
  <c r="N79" i="19" s="1"/>
  <c r="M75" i="19"/>
  <c r="M79" i="19" s="1"/>
  <c r="L75" i="19"/>
  <c r="L79" i="19" s="1"/>
  <c r="K75" i="19"/>
  <c r="K79" i="19" s="1"/>
  <c r="J75" i="19"/>
  <c r="J79" i="19" s="1"/>
  <c r="I75" i="19"/>
  <c r="I79" i="19" s="1"/>
  <c r="H75" i="19"/>
  <c r="H79" i="19" s="1"/>
  <c r="G75" i="19"/>
  <c r="G79" i="19" s="1"/>
  <c r="S73" i="19"/>
  <c r="R73" i="19"/>
  <c r="Q73" i="19"/>
  <c r="P73" i="19"/>
  <c r="O73" i="19"/>
  <c r="N73" i="19"/>
  <c r="M73" i="19"/>
  <c r="L73" i="19"/>
  <c r="K73" i="19"/>
  <c r="J73" i="19"/>
  <c r="I73" i="19"/>
  <c r="H73" i="19"/>
  <c r="G73" i="19"/>
  <c r="R70" i="19"/>
  <c r="K70" i="19"/>
  <c r="J70" i="19"/>
  <c r="S69" i="19"/>
  <c r="S70" i="19" s="1"/>
  <c r="R69" i="19"/>
  <c r="Q69" i="19"/>
  <c r="Q70" i="19" s="1"/>
  <c r="P69" i="19"/>
  <c r="P70" i="19" s="1"/>
  <c r="O69" i="19"/>
  <c r="O70" i="19" s="1"/>
  <c r="N69" i="19"/>
  <c r="N70" i="19" s="1"/>
  <c r="M69" i="19"/>
  <c r="M70" i="19" s="1"/>
  <c r="L69" i="19"/>
  <c r="L70" i="19" s="1"/>
  <c r="K69" i="19"/>
  <c r="J69" i="19"/>
  <c r="I69" i="19"/>
  <c r="I70" i="19" s="1"/>
  <c r="H69" i="19"/>
  <c r="H70" i="19" s="1"/>
  <c r="G69" i="19"/>
  <c r="G70" i="19" s="1"/>
  <c r="G65" i="19"/>
  <c r="G66" i="19" s="1"/>
  <c r="S44" i="19"/>
  <c r="R44" i="19"/>
  <c r="Q44" i="19"/>
  <c r="P44" i="19"/>
  <c r="O44" i="19"/>
  <c r="N44" i="19"/>
  <c r="M44" i="19"/>
  <c r="L44" i="19"/>
  <c r="K44" i="19"/>
  <c r="J44" i="19"/>
  <c r="I44" i="19"/>
  <c r="H44" i="19"/>
  <c r="G44" i="19"/>
  <c r="S42" i="19"/>
  <c r="R42" i="19"/>
  <c r="Q42" i="19"/>
  <c r="P42" i="19"/>
  <c r="O42" i="19"/>
  <c r="N42" i="19"/>
  <c r="M42" i="19"/>
  <c r="L42" i="19"/>
  <c r="K42" i="19"/>
  <c r="J42" i="19"/>
  <c r="I42" i="19"/>
  <c r="H42" i="19"/>
  <c r="G42" i="19"/>
  <c r="S39" i="19"/>
  <c r="R39" i="19"/>
  <c r="Q39" i="19"/>
  <c r="P39" i="19"/>
  <c r="O39" i="19"/>
  <c r="N39" i="19"/>
  <c r="M39" i="19"/>
  <c r="L39" i="19"/>
  <c r="K39" i="19"/>
  <c r="J39" i="19"/>
  <c r="I39" i="19"/>
  <c r="H39" i="19"/>
  <c r="G39" i="19"/>
  <c r="R35" i="19"/>
  <c r="Q35" i="19"/>
  <c r="S33" i="19"/>
  <c r="R33" i="19"/>
  <c r="Q33" i="19"/>
  <c r="P33" i="19"/>
  <c r="O33" i="19"/>
  <c r="N33" i="19"/>
  <c r="M33" i="19"/>
  <c r="L33" i="19"/>
  <c r="K33" i="19"/>
  <c r="J33" i="19"/>
  <c r="I33" i="19"/>
  <c r="H33" i="19"/>
  <c r="G33" i="19"/>
  <c r="S32" i="19"/>
  <c r="S35" i="19" s="1"/>
  <c r="R32" i="19"/>
  <c r="Q32" i="19"/>
  <c r="P32" i="19"/>
  <c r="O32" i="19"/>
  <c r="N32" i="19"/>
  <c r="M32" i="19"/>
  <c r="M35" i="19" s="1"/>
  <c r="L32" i="19"/>
  <c r="L35" i="19" s="1"/>
  <c r="K32" i="19"/>
  <c r="K35" i="19" s="1"/>
  <c r="J32" i="19"/>
  <c r="I32" i="19"/>
  <c r="I35" i="19" s="1"/>
  <c r="H32" i="19"/>
  <c r="G32" i="19"/>
  <c r="S29" i="19"/>
  <c r="R29" i="19"/>
  <c r="Q29" i="19"/>
  <c r="P29" i="19"/>
  <c r="O29" i="19"/>
  <c r="N29" i="19"/>
  <c r="M29" i="19"/>
  <c r="L29" i="19"/>
  <c r="K29" i="19"/>
  <c r="J29" i="19"/>
  <c r="I29" i="19"/>
  <c r="H29" i="19"/>
  <c r="G29" i="19"/>
  <c r="S21" i="19"/>
  <c r="S65" i="19" s="1"/>
  <c r="S66" i="19" s="1"/>
  <c r="R21" i="19"/>
  <c r="Q21" i="19"/>
  <c r="Q41" i="19" s="1"/>
  <c r="Q77" i="19" s="1"/>
  <c r="P21" i="19"/>
  <c r="O21" i="19"/>
  <c r="O65" i="19" s="1"/>
  <c r="O66" i="19" s="1"/>
  <c r="N21" i="19"/>
  <c r="M21" i="19"/>
  <c r="M65" i="19" s="1"/>
  <c r="M66" i="19" s="1"/>
  <c r="L21" i="19"/>
  <c r="L65" i="19" s="1"/>
  <c r="L66" i="19" s="1"/>
  <c r="K21" i="19"/>
  <c r="K65" i="19" s="1"/>
  <c r="K66" i="19" s="1"/>
  <c r="J21" i="19"/>
  <c r="J65" i="19" s="1"/>
  <c r="J66" i="19" s="1"/>
  <c r="I21" i="19"/>
  <c r="I41" i="19" s="1"/>
  <c r="I77" i="19" s="1"/>
  <c r="H21" i="19"/>
  <c r="G21" i="19"/>
  <c r="S20" i="19"/>
  <c r="R20" i="19"/>
  <c r="R40" i="19" s="1"/>
  <c r="Q20" i="19"/>
  <c r="Q40" i="19" s="1"/>
  <c r="P20" i="19"/>
  <c r="O20" i="19"/>
  <c r="N20" i="19"/>
  <c r="N40" i="19" s="1"/>
  <c r="M20" i="19"/>
  <c r="L20" i="19"/>
  <c r="K20" i="19"/>
  <c r="J20" i="19"/>
  <c r="J23" i="19" s="1"/>
  <c r="I20" i="19"/>
  <c r="I40" i="19" s="1"/>
  <c r="H20" i="19"/>
  <c r="G20" i="19"/>
  <c r="S18" i="19"/>
  <c r="R18" i="19"/>
  <c r="Q18" i="19"/>
  <c r="P18" i="19"/>
  <c r="O18" i="19"/>
  <c r="N18" i="19"/>
  <c r="M18" i="19"/>
  <c r="L18" i="19"/>
  <c r="K18" i="19"/>
  <c r="J18" i="19"/>
  <c r="I18" i="19"/>
  <c r="H18" i="19"/>
  <c r="G18" i="19"/>
  <c r="S11" i="19"/>
  <c r="R11" i="19"/>
  <c r="Q11" i="19"/>
  <c r="P11" i="19"/>
  <c r="O11" i="19"/>
  <c r="N11" i="19"/>
  <c r="M11" i="19"/>
  <c r="L11" i="19"/>
  <c r="K11" i="19"/>
  <c r="J11" i="19"/>
  <c r="I11" i="19"/>
  <c r="H11" i="19"/>
  <c r="G11" i="19"/>
  <c r="F68" i="21" l="1"/>
  <c r="G23" i="19"/>
  <c r="H40" i="19"/>
  <c r="H43" i="19" s="1"/>
  <c r="P40" i="19"/>
  <c r="O23" i="19"/>
  <c r="R41" i="19"/>
  <c r="R77" i="19" s="1"/>
  <c r="R78" i="19" s="1"/>
  <c r="I43" i="19"/>
  <c r="Q43" i="19"/>
  <c r="J35" i="19"/>
  <c r="G68" i="21"/>
  <c r="N68" i="21"/>
  <c r="L68" i="21"/>
  <c r="O68" i="21"/>
  <c r="K68" i="21"/>
  <c r="B68" i="21"/>
  <c r="J68" i="21"/>
  <c r="E68" i="21"/>
  <c r="B57" i="21"/>
  <c r="C57" i="21"/>
  <c r="K57" i="21"/>
  <c r="C68" i="21"/>
  <c r="D57" i="21"/>
  <c r="L57" i="21"/>
  <c r="D68" i="21"/>
  <c r="E57" i="21"/>
  <c r="M57" i="21"/>
  <c r="H23" i="19"/>
  <c r="B50" i="21"/>
  <c r="B79" i="21" s="1"/>
  <c r="B67" i="21" s="1"/>
  <c r="J57" i="21"/>
  <c r="S23" i="19"/>
  <c r="N35" i="19"/>
  <c r="L23" i="19"/>
  <c r="G41" i="19"/>
  <c r="G77" i="19" s="1"/>
  <c r="G78" i="19" s="1"/>
  <c r="O41" i="19"/>
  <c r="O77" i="19" s="1"/>
  <c r="O78" i="19" s="1"/>
  <c r="N23" i="19"/>
  <c r="G35" i="19"/>
  <c r="O35" i="19"/>
  <c r="I65" i="19"/>
  <c r="I66" i="19" s="1"/>
  <c r="J74" i="19"/>
  <c r="K40" i="19"/>
  <c r="N41" i="19"/>
  <c r="N77" i="19" s="1"/>
  <c r="N78" i="19" s="1"/>
  <c r="M23" i="19"/>
  <c r="M40" i="19"/>
  <c r="H41" i="19"/>
  <c r="H77" i="19" s="1"/>
  <c r="H78" i="19" s="1"/>
  <c r="P41" i="19"/>
  <c r="P77" i="19" s="1"/>
  <c r="P78" i="19" s="1"/>
  <c r="P23" i="19"/>
  <c r="H35" i="19"/>
  <c r="P35" i="19"/>
  <c r="N65" i="19"/>
  <c r="N66" i="19" s="1"/>
  <c r="G57" i="21"/>
  <c r="O57" i="21"/>
  <c r="R74" i="19"/>
  <c r="I23" i="19"/>
  <c r="I78" i="19"/>
  <c r="Q78" i="19"/>
  <c r="Q23" i="19"/>
  <c r="G74" i="19"/>
  <c r="O74" i="19"/>
  <c r="L74" i="19"/>
  <c r="H57" i="21"/>
  <c r="P57" i="21"/>
  <c r="Q65" i="19"/>
  <c r="Q66" i="19" s="1"/>
  <c r="I57" i="21"/>
  <c r="Q57" i="21"/>
  <c r="K73" i="21"/>
  <c r="J73" i="21"/>
  <c r="D25" i="21"/>
  <c r="C37" i="21"/>
  <c r="C49" i="21" s="1"/>
  <c r="C73" i="21"/>
  <c r="D73" i="21"/>
  <c r="L73" i="21"/>
  <c r="C50" i="21"/>
  <c r="C79" i="21" s="1"/>
  <c r="C67" i="21" s="1"/>
  <c r="E73" i="21"/>
  <c r="M73" i="21"/>
  <c r="D50" i="21"/>
  <c r="D79" i="21" s="1"/>
  <c r="D67" i="21" s="1"/>
  <c r="F57" i="21"/>
  <c r="N57" i="21"/>
  <c r="B37" i="21"/>
  <c r="B49" i="21" s="1"/>
  <c r="F50" i="21"/>
  <c r="F79" i="21" s="1"/>
  <c r="F67" i="21" s="1"/>
  <c r="F73" i="21"/>
  <c r="J50" i="21"/>
  <c r="J79" i="21" s="1"/>
  <c r="J67" i="21" s="1"/>
  <c r="B73" i="21"/>
  <c r="G73" i="21"/>
  <c r="O73" i="21"/>
  <c r="K50" i="21"/>
  <c r="K79" i="21" s="1"/>
  <c r="K67" i="21" s="1"/>
  <c r="N73" i="21"/>
  <c r="N50" i="21"/>
  <c r="N79" i="21" s="1"/>
  <c r="N67" i="21" s="1"/>
  <c r="H73" i="21"/>
  <c r="P73" i="21"/>
  <c r="L50" i="21"/>
  <c r="L79" i="21" s="1"/>
  <c r="L67" i="21" s="1"/>
  <c r="I73" i="21"/>
  <c r="Q73" i="21"/>
  <c r="E50" i="21"/>
  <c r="E79" i="21" s="1"/>
  <c r="E67" i="21" s="1"/>
  <c r="M50" i="21"/>
  <c r="M79" i="21" s="1"/>
  <c r="M67" i="21" s="1"/>
  <c r="G50" i="21"/>
  <c r="G79" i="21" s="1"/>
  <c r="G67" i="21" s="1"/>
  <c r="O50" i="21"/>
  <c r="O79" i="21" s="1"/>
  <c r="O67" i="21" s="1"/>
  <c r="H50" i="21"/>
  <c r="H79" i="21" s="1"/>
  <c r="H67" i="21" s="1"/>
  <c r="P50" i="21"/>
  <c r="P79" i="21" s="1"/>
  <c r="P67" i="21" s="1"/>
  <c r="I50" i="21"/>
  <c r="I79" i="21" s="1"/>
  <c r="I67" i="21" s="1"/>
  <c r="Q50" i="21"/>
  <c r="Q79" i="21" s="1"/>
  <c r="Q67" i="21" s="1"/>
  <c r="K74" i="19"/>
  <c r="G40" i="19"/>
  <c r="O40" i="19"/>
  <c r="O43" i="19" s="1"/>
  <c r="J41" i="19"/>
  <c r="J77" i="19" s="1"/>
  <c r="J78" i="19" s="1"/>
  <c r="K41" i="19"/>
  <c r="K77" i="19" s="1"/>
  <c r="K78" i="19" s="1"/>
  <c r="S41" i="19"/>
  <c r="S77" i="19" s="1"/>
  <c r="S78" i="19" s="1"/>
  <c r="L41" i="19"/>
  <c r="L77" i="19" s="1"/>
  <c r="L78" i="19" s="1"/>
  <c r="H65" i="19"/>
  <c r="H66" i="19" s="1"/>
  <c r="P65" i="19"/>
  <c r="P66" i="19" s="1"/>
  <c r="J40" i="19"/>
  <c r="J43" i="19" s="1"/>
  <c r="R65" i="19"/>
  <c r="R66" i="19" s="1"/>
  <c r="R23" i="19"/>
  <c r="L40" i="19"/>
  <c r="M41" i="19"/>
  <c r="M77" i="19" s="1"/>
  <c r="M78" i="19" s="1"/>
  <c r="S40" i="19"/>
  <c r="K23" i="19"/>
  <c r="R43" i="19" l="1"/>
  <c r="S43" i="19"/>
  <c r="C60" i="21"/>
  <c r="B60" i="21"/>
  <c r="B61" i="21"/>
  <c r="I61" i="21"/>
  <c r="G43" i="19"/>
  <c r="O61" i="21"/>
  <c r="L43" i="19"/>
  <c r="N43" i="19"/>
  <c r="M61" i="21"/>
  <c r="H61" i="21"/>
  <c r="P43" i="19"/>
  <c r="N61" i="21"/>
  <c r="G61" i="21"/>
  <c r="F61" i="21"/>
  <c r="L61" i="21"/>
  <c r="C61" i="21"/>
  <c r="J61" i="21"/>
  <c r="C76" i="21"/>
  <c r="C66" i="21" s="1"/>
  <c r="B76" i="21"/>
  <c r="B66" i="21" s="1"/>
  <c r="Q61" i="21"/>
  <c r="E61" i="21"/>
  <c r="D61" i="21"/>
  <c r="K61" i="21"/>
  <c r="E25" i="21"/>
  <c r="D37" i="21"/>
  <c r="P61" i="21"/>
  <c r="K43" i="19"/>
  <c r="M43" i="19"/>
  <c r="C63" i="21" l="1"/>
  <c r="B63" i="21"/>
  <c r="C65" i="21"/>
  <c r="C71" i="21" s="1"/>
  <c r="D49" i="21"/>
  <c r="D76" i="21"/>
  <c r="D66" i="21" s="1"/>
  <c r="B65" i="21"/>
  <c r="B71" i="21" s="1"/>
  <c r="E37" i="21"/>
  <c r="F25" i="21"/>
  <c r="G25" i="21" l="1"/>
  <c r="F37" i="21"/>
  <c r="E49" i="21"/>
  <c r="E76" i="21"/>
  <c r="E66" i="21" s="1"/>
  <c r="D65" i="21"/>
  <c r="D71" i="21" s="1"/>
  <c r="D60" i="21"/>
  <c r="D63" i="21" s="1"/>
  <c r="E65" i="21" l="1"/>
  <c r="E71" i="21" s="1"/>
  <c r="E60" i="21"/>
  <c r="E63" i="21" s="1"/>
  <c r="F49" i="21"/>
  <c r="F76" i="21"/>
  <c r="F66" i="21" s="1"/>
  <c r="H25" i="21"/>
  <c r="G37" i="21"/>
  <c r="Q79" i="18"/>
  <c r="P79" i="18"/>
  <c r="O79" i="18"/>
  <c r="N79" i="18"/>
  <c r="M79" i="18"/>
  <c r="L79" i="18"/>
  <c r="K79" i="18"/>
  <c r="J79" i="18"/>
  <c r="I79" i="18"/>
  <c r="H79" i="18"/>
  <c r="G79" i="18"/>
  <c r="F79" i="18"/>
  <c r="E79" i="18"/>
  <c r="D79" i="18"/>
  <c r="C79" i="18"/>
  <c r="B79" i="18"/>
  <c r="Q78" i="18"/>
  <c r="Q69" i="18" s="1"/>
  <c r="P78" i="18"/>
  <c r="O78" i="18"/>
  <c r="N78" i="18"/>
  <c r="N69" i="18" s="1"/>
  <c r="M78" i="18"/>
  <c r="L78" i="18"/>
  <c r="K78" i="18"/>
  <c r="J78" i="18"/>
  <c r="I78" i="18"/>
  <c r="H78" i="18"/>
  <c r="G78" i="18"/>
  <c r="F78" i="18"/>
  <c r="F69" i="18" s="1"/>
  <c r="E78" i="18"/>
  <c r="D78" i="18"/>
  <c r="D69" i="18" s="1"/>
  <c r="C78" i="18"/>
  <c r="B78" i="18"/>
  <c r="O69" i="18"/>
  <c r="G69" i="18"/>
  <c r="Q57" i="18"/>
  <c r="P57" i="18"/>
  <c r="O57" i="18"/>
  <c r="N57" i="18"/>
  <c r="M57" i="18"/>
  <c r="L57" i="18"/>
  <c r="K57" i="18"/>
  <c r="J57" i="18"/>
  <c r="I57" i="18"/>
  <c r="H57" i="18"/>
  <c r="G57" i="18"/>
  <c r="F57" i="18"/>
  <c r="E57" i="18"/>
  <c r="D57" i="18"/>
  <c r="C57" i="18"/>
  <c r="B57" i="18"/>
  <c r="Q55" i="18"/>
  <c r="Q65" i="18" s="1"/>
  <c r="P55" i="18"/>
  <c r="P65" i="18" s="1"/>
  <c r="O55" i="18"/>
  <c r="O65" i="18" s="1"/>
  <c r="N55" i="18"/>
  <c r="N65" i="18" s="1"/>
  <c r="M55" i="18"/>
  <c r="M65" i="18" s="1"/>
  <c r="L55" i="18"/>
  <c r="L65" i="18" s="1"/>
  <c r="K55" i="18"/>
  <c r="K65" i="18" s="1"/>
  <c r="J55" i="18"/>
  <c r="J65" i="18" s="1"/>
  <c r="I55" i="18"/>
  <c r="I65" i="18" s="1"/>
  <c r="H55" i="18"/>
  <c r="H65" i="18" s="1"/>
  <c r="G55" i="18"/>
  <c r="G65" i="18" s="1"/>
  <c r="F55" i="18"/>
  <c r="F65" i="18" s="1"/>
  <c r="E55" i="18"/>
  <c r="E65" i="18" s="1"/>
  <c r="D55" i="18"/>
  <c r="D65" i="18" s="1"/>
  <c r="C55" i="18"/>
  <c r="C65" i="18" s="1"/>
  <c r="B55" i="18"/>
  <c r="B65" i="18" s="1"/>
  <c r="Q47" i="18"/>
  <c r="P47" i="18"/>
  <c r="O47" i="18"/>
  <c r="N47" i="18"/>
  <c r="M47" i="18"/>
  <c r="L47" i="18"/>
  <c r="K47" i="18"/>
  <c r="J47" i="18"/>
  <c r="I47" i="18"/>
  <c r="H47" i="18"/>
  <c r="G47" i="18"/>
  <c r="F47" i="18"/>
  <c r="E47" i="18"/>
  <c r="D47" i="18"/>
  <c r="C47" i="18"/>
  <c r="B47" i="18"/>
  <c r="B46" i="18"/>
  <c r="C46" i="18" s="1"/>
  <c r="D46" i="18" s="1"/>
  <c r="E46" i="18" s="1"/>
  <c r="F46" i="18" s="1"/>
  <c r="G46" i="18" s="1"/>
  <c r="H46" i="18" s="1"/>
  <c r="I46" i="18" s="1"/>
  <c r="J46" i="18" s="1"/>
  <c r="K46" i="18" s="1"/>
  <c r="L46" i="18" s="1"/>
  <c r="M46" i="18" s="1"/>
  <c r="N46" i="18" s="1"/>
  <c r="O46" i="18" s="1"/>
  <c r="P46" i="18" s="1"/>
  <c r="Q46" i="18" s="1"/>
  <c r="B45" i="18"/>
  <c r="C45" i="18" s="1"/>
  <c r="D45" i="18" s="1"/>
  <c r="E45" i="18" s="1"/>
  <c r="F45" i="18" s="1"/>
  <c r="G45" i="18" s="1"/>
  <c r="H45" i="18" s="1"/>
  <c r="I45" i="18" s="1"/>
  <c r="J45" i="18" s="1"/>
  <c r="K45" i="18" s="1"/>
  <c r="L45" i="18" s="1"/>
  <c r="M45" i="18" s="1"/>
  <c r="N45" i="18" s="1"/>
  <c r="O45" i="18" s="1"/>
  <c r="P45" i="18" s="1"/>
  <c r="Q45" i="18" s="1"/>
  <c r="B44" i="18"/>
  <c r="C44" i="18" s="1"/>
  <c r="D44" i="18" s="1"/>
  <c r="E44" i="18" s="1"/>
  <c r="B43" i="18"/>
  <c r="C43" i="18" s="1"/>
  <c r="D43" i="18" s="1"/>
  <c r="E43" i="18" s="1"/>
  <c r="F43" i="18" s="1"/>
  <c r="G43" i="18" s="1"/>
  <c r="H43" i="18" s="1"/>
  <c r="I43" i="18" s="1"/>
  <c r="J43" i="18" s="1"/>
  <c r="K43" i="18" s="1"/>
  <c r="L43" i="18" s="1"/>
  <c r="M43" i="18" s="1"/>
  <c r="N43" i="18" s="1"/>
  <c r="O43" i="18" s="1"/>
  <c r="P43" i="18" s="1"/>
  <c r="Q43" i="18" s="1"/>
  <c r="B42" i="18"/>
  <c r="C42" i="18" s="1"/>
  <c r="D42" i="18" s="1"/>
  <c r="E42" i="18" s="1"/>
  <c r="F42" i="18" s="1"/>
  <c r="G42" i="18" s="1"/>
  <c r="H42" i="18" s="1"/>
  <c r="I42" i="18" s="1"/>
  <c r="J42" i="18" s="1"/>
  <c r="K42" i="18" s="1"/>
  <c r="L42" i="18" s="1"/>
  <c r="M42" i="18" s="1"/>
  <c r="N42" i="18" s="1"/>
  <c r="O42" i="18" s="1"/>
  <c r="P42" i="18" s="1"/>
  <c r="Q42" i="18" s="1"/>
  <c r="B41" i="18"/>
  <c r="C41" i="18" s="1"/>
  <c r="D41" i="18" s="1"/>
  <c r="E41" i="18" s="1"/>
  <c r="F41" i="18" s="1"/>
  <c r="G41" i="18" s="1"/>
  <c r="H41" i="18" s="1"/>
  <c r="I41" i="18" s="1"/>
  <c r="J41" i="18" s="1"/>
  <c r="K41" i="18" s="1"/>
  <c r="L41" i="18" s="1"/>
  <c r="M41" i="18" s="1"/>
  <c r="N41" i="18" s="1"/>
  <c r="O41" i="18" s="1"/>
  <c r="P41" i="18" s="1"/>
  <c r="Q41" i="18" s="1"/>
  <c r="B40" i="18"/>
  <c r="C40" i="18" s="1"/>
  <c r="D40" i="18" s="1"/>
  <c r="E40" i="18" s="1"/>
  <c r="F40" i="18" s="1"/>
  <c r="G40" i="18" s="1"/>
  <c r="H40" i="18" s="1"/>
  <c r="I40" i="18" s="1"/>
  <c r="J40" i="18" s="1"/>
  <c r="K40" i="18" s="1"/>
  <c r="L40" i="18" s="1"/>
  <c r="M40" i="18" s="1"/>
  <c r="N40" i="18" s="1"/>
  <c r="O40" i="18" s="1"/>
  <c r="P40" i="18" s="1"/>
  <c r="Q40" i="18" s="1"/>
  <c r="B37" i="18"/>
  <c r="C37" i="18" s="1"/>
  <c r="D37" i="18" s="1"/>
  <c r="E37" i="18" s="1"/>
  <c r="F37" i="18" s="1"/>
  <c r="G37" i="18" s="1"/>
  <c r="H37" i="18" s="1"/>
  <c r="I37" i="18" s="1"/>
  <c r="J37" i="18" s="1"/>
  <c r="K37" i="18" s="1"/>
  <c r="L37" i="18" s="1"/>
  <c r="M37" i="18" s="1"/>
  <c r="N37" i="18" s="1"/>
  <c r="O37" i="18" s="1"/>
  <c r="P37" i="18" s="1"/>
  <c r="Q37" i="18" s="1"/>
  <c r="B36" i="18"/>
  <c r="C36" i="18" s="1"/>
  <c r="D36" i="18" s="1"/>
  <c r="E36" i="18" s="1"/>
  <c r="F36" i="18" s="1"/>
  <c r="G36" i="18" s="1"/>
  <c r="H36" i="18" s="1"/>
  <c r="I36" i="18" s="1"/>
  <c r="J36" i="18" s="1"/>
  <c r="K36" i="18" s="1"/>
  <c r="L36" i="18" s="1"/>
  <c r="M36" i="18" s="1"/>
  <c r="N36" i="18" s="1"/>
  <c r="O36" i="18" s="1"/>
  <c r="P36" i="18" s="1"/>
  <c r="Q36" i="18" s="1"/>
  <c r="B35" i="18"/>
  <c r="C35" i="18" s="1"/>
  <c r="D35" i="18" s="1"/>
  <c r="E35" i="18" s="1"/>
  <c r="F35" i="18" s="1"/>
  <c r="G35" i="18" s="1"/>
  <c r="H35" i="18" s="1"/>
  <c r="I35" i="18" s="1"/>
  <c r="J35" i="18" s="1"/>
  <c r="K35" i="18" s="1"/>
  <c r="L35" i="18" s="1"/>
  <c r="M35" i="18" s="1"/>
  <c r="N35" i="18" s="1"/>
  <c r="O35" i="18" s="1"/>
  <c r="P35" i="18" s="1"/>
  <c r="Q35" i="18" s="1"/>
  <c r="B34" i="18"/>
  <c r="C34" i="18" s="1"/>
  <c r="D34" i="18" s="1"/>
  <c r="E34" i="18" s="1"/>
  <c r="F34" i="18" s="1"/>
  <c r="G34" i="18" s="1"/>
  <c r="H34" i="18" s="1"/>
  <c r="I34" i="18" s="1"/>
  <c r="J34" i="18" s="1"/>
  <c r="K34" i="18" s="1"/>
  <c r="L34" i="18" s="1"/>
  <c r="M34" i="18" s="1"/>
  <c r="N34" i="18" s="1"/>
  <c r="O34" i="18" s="1"/>
  <c r="P34" i="18" s="1"/>
  <c r="Q34" i="18" s="1"/>
  <c r="B33" i="18"/>
  <c r="C33" i="18" s="1"/>
  <c r="D33" i="18" s="1"/>
  <c r="E33" i="18" s="1"/>
  <c r="F33" i="18" s="1"/>
  <c r="G33" i="18" s="1"/>
  <c r="H33" i="18" s="1"/>
  <c r="I33" i="18" s="1"/>
  <c r="J33" i="18" s="1"/>
  <c r="K33" i="18" s="1"/>
  <c r="L33" i="18" s="1"/>
  <c r="M33" i="18" s="1"/>
  <c r="N33" i="18" s="1"/>
  <c r="O33" i="18" s="1"/>
  <c r="P33" i="18" s="1"/>
  <c r="Q33" i="18" s="1"/>
  <c r="B32" i="18"/>
  <c r="C32" i="18" s="1"/>
  <c r="D32" i="18" s="1"/>
  <c r="E32" i="18" s="1"/>
  <c r="F32" i="18" s="1"/>
  <c r="G32" i="18" s="1"/>
  <c r="H32" i="18" s="1"/>
  <c r="I32" i="18" s="1"/>
  <c r="J32" i="18" s="1"/>
  <c r="K32" i="18" s="1"/>
  <c r="L32" i="18" s="1"/>
  <c r="M32" i="18" s="1"/>
  <c r="N32" i="18" s="1"/>
  <c r="O32" i="18" s="1"/>
  <c r="P32" i="18" s="1"/>
  <c r="Q32" i="18" s="1"/>
  <c r="B31" i="18"/>
  <c r="C31" i="18" s="1"/>
  <c r="D31" i="18" s="1"/>
  <c r="E31" i="18" s="1"/>
  <c r="F31" i="18" s="1"/>
  <c r="G31" i="18" s="1"/>
  <c r="H31" i="18" s="1"/>
  <c r="I31" i="18" s="1"/>
  <c r="J31" i="18" s="1"/>
  <c r="K31" i="18" s="1"/>
  <c r="L31" i="18" s="1"/>
  <c r="M31" i="18" s="1"/>
  <c r="N31" i="18" s="1"/>
  <c r="O31" i="18" s="1"/>
  <c r="P31" i="18" s="1"/>
  <c r="Q31" i="18" s="1"/>
  <c r="B30" i="18"/>
  <c r="C30" i="18" s="1"/>
  <c r="D30" i="18" s="1"/>
  <c r="E30" i="18" s="1"/>
  <c r="F30" i="18" s="1"/>
  <c r="G30" i="18" s="1"/>
  <c r="H30" i="18" s="1"/>
  <c r="I30" i="18" s="1"/>
  <c r="J30" i="18" s="1"/>
  <c r="K30" i="18" s="1"/>
  <c r="L30" i="18" s="1"/>
  <c r="M30" i="18" s="1"/>
  <c r="N30" i="18" s="1"/>
  <c r="O30" i="18" s="1"/>
  <c r="P30" i="18" s="1"/>
  <c r="Q30" i="18" s="1"/>
  <c r="B29" i="18"/>
  <c r="C29" i="18" s="1"/>
  <c r="D29" i="18" s="1"/>
  <c r="E29" i="18" s="1"/>
  <c r="F29" i="18" s="1"/>
  <c r="G29" i="18" s="1"/>
  <c r="H29" i="18" s="1"/>
  <c r="I29" i="18" s="1"/>
  <c r="J29" i="18" s="1"/>
  <c r="K29" i="18" s="1"/>
  <c r="L29" i="18" s="1"/>
  <c r="M29" i="18" s="1"/>
  <c r="N29" i="18" s="1"/>
  <c r="O29" i="18" s="1"/>
  <c r="P29" i="18" s="1"/>
  <c r="Q29" i="18" s="1"/>
  <c r="B28" i="18"/>
  <c r="C28" i="18" s="1"/>
  <c r="D28" i="18" s="1"/>
  <c r="E28" i="18" s="1"/>
  <c r="F28" i="18" s="1"/>
  <c r="G28" i="18" s="1"/>
  <c r="H28" i="18" s="1"/>
  <c r="I28" i="18" s="1"/>
  <c r="J28" i="18" s="1"/>
  <c r="K28" i="18" s="1"/>
  <c r="L28" i="18" s="1"/>
  <c r="M28" i="18" s="1"/>
  <c r="N28" i="18" s="1"/>
  <c r="O28" i="18" s="1"/>
  <c r="P28" i="18" s="1"/>
  <c r="Q28" i="18" s="1"/>
  <c r="B27" i="18"/>
  <c r="C27" i="18" s="1"/>
  <c r="D27" i="18" s="1"/>
  <c r="E27" i="18" s="1"/>
  <c r="F27" i="18" s="1"/>
  <c r="G27" i="18" s="1"/>
  <c r="H27" i="18" s="1"/>
  <c r="I27" i="18" s="1"/>
  <c r="J27" i="18" s="1"/>
  <c r="K27" i="18" s="1"/>
  <c r="L27" i="18" s="1"/>
  <c r="M27" i="18" s="1"/>
  <c r="N27" i="18" s="1"/>
  <c r="O27" i="18" s="1"/>
  <c r="P27" i="18" s="1"/>
  <c r="Q27" i="18" s="1"/>
  <c r="B26" i="18"/>
  <c r="C26" i="18" s="1"/>
  <c r="D26" i="18" s="1"/>
  <c r="Q22" i="18"/>
  <c r="P22" i="18"/>
  <c r="O22" i="18"/>
  <c r="N22" i="18"/>
  <c r="M22" i="18"/>
  <c r="L22" i="18"/>
  <c r="K22" i="18"/>
  <c r="J22" i="18"/>
  <c r="I22" i="18"/>
  <c r="H22" i="18"/>
  <c r="G22" i="18"/>
  <c r="F22" i="18"/>
  <c r="E22" i="18"/>
  <c r="D22" i="18"/>
  <c r="C22" i="18"/>
  <c r="B22" i="18"/>
  <c r="Q20" i="18"/>
  <c r="P20" i="18"/>
  <c r="O20" i="18"/>
  <c r="N20" i="18"/>
  <c r="M20" i="18"/>
  <c r="L20" i="18"/>
  <c r="K20" i="18"/>
  <c r="J20" i="18"/>
  <c r="I20" i="18"/>
  <c r="H20" i="18"/>
  <c r="G20" i="18"/>
  <c r="F20" i="18"/>
  <c r="E20" i="18"/>
  <c r="D20" i="18"/>
  <c r="C20" i="18"/>
  <c r="B20" i="18"/>
  <c r="Q19" i="18"/>
  <c r="P19" i="18"/>
  <c r="O19" i="18"/>
  <c r="N19" i="18"/>
  <c r="M19" i="18"/>
  <c r="L19" i="18"/>
  <c r="K19" i="18"/>
  <c r="J19" i="18"/>
  <c r="I19" i="18"/>
  <c r="H19" i="18"/>
  <c r="G19" i="18"/>
  <c r="F19" i="18"/>
  <c r="E19" i="18"/>
  <c r="D19" i="18"/>
  <c r="C19" i="18"/>
  <c r="B19" i="18"/>
  <c r="Q18" i="18"/>
  <c r="P18" i="18"/>
  <c r="O18" i="18"/>
  <c r="N18" i="18"/>
  <c r="M18" i="18"/>
  <c r="L18" i="18"/>
  <c r="K18" i="18"/>
  <c r="J18" i="18"/>
  <c r="I18" i="18"/>
  <c r="H18" i="18"/>
  <c r="G18" i="18"/>
  <c r="F18" i="18"/>
  <c r="E18" i="18"/>
  <c r="D18" i="18"/>
  <c r="C18" i="18"/>
  <c r="B18" i="18"/>
  <c r="Q17" i="18"/>
  <c r="P17" i="18"/>
  <c r="O17" i="18"/>
  <c r="N17" i="18"/>
  <c r="M17" i="18"/>
  <c r="L17" i="18"/>
  <c r="K17" i="18"/>
  <c r="J17" i="18"/>
  <c r="I17" i="18"/>
  <c r="H17" i="18"/>
  <c r="G17" i="18"/>
  <c r="F17" i="18"/>
  <c r="E17" i="18"/>
  <c r="D17" i="18"/>
  <c r="C17" i="18"/>
  <c r="B17" i="18"/>
  <c r="Q16" i="18"/>
  <c r="P16" i="18"/>
  <c r="O16" i="18"/>
  <c r="N16" i="18"/>
  <c r="M16" i="18"/>
  <c r="L16" i="18"/>
  <c r="K16" i="18"/>
  <c r="J16" i="18"/>
  <c r="I16" i="18"/>
  <c r="H16" i="18"/>
  <c r="G16" i="18"/>
  <c r="F16" i="18"/>
  <c r="E16" i="18"/>
  <c r="D16" i="18"/>
  <c r="C16" i="18"/>
  <c r="B16" i="18"/>
  <c r="Q15" i="18"/>
  <c r="P15" i="18"/>
  <c r="O15" i="18"/>
  <c r="N15" i="18"/>
  <c r="M15" i="18"/>
  <c r="L15" i="18"/>
  <c r="K15" i="18"/>
  <c r="J15" i="18"/>
  <c r="I15" i="18"/>
  <c r="H15" i="18"/>
  <c r="G15" i="18"/>
  <c r="F15" i="18"/>
  <c r="E15" i="18"/>
  <c r="D15" i="18"/>
  <c r="C15" i="18"/>
  <c r="B15" i="18"/>
  <c r="Q12" i="18"/>
  <c r="P12" i="18"/>
  <c r="O12" i="18"/>
  <c r="N12" i="18"/>
  <c r="M12" i="18"/>
  <c r="L12" i="18"/>
  <c r="K12" i="18"/>
  <c r="J12" i="18"/>
  <c r="I12" i="18"/>
  <c r="H12" i="18"/>
  <c r="G12" i="18"/>
  <c r="F12" i="18"/>
  <c r="E12" i="18"/>
  <c r="D12" i="18"/>
  <c r="C12" i="18"/>
  <c r="B12" i="18"/>
  <c r="Q11" i="18"/>
  <c r="P11" i="18"/>
  <c r="O11" i="18"/>
  <c r="N11" i="18"/>
  <c r="M11" i="18"/>
  <c r="L11" i="18"/>
  <c r="K11" i="18"/>
  <c r="J11" i="18"/>
  <c r="I11" i="18"/>
  <c r="H11" i="18"/>
  <c r="G11" i="18"/>
  <c r="F11" i="18"/>
  <c r="E11" i="18"/>
  <c r="D11" i="18"/>
  <c r="C11" i="18"/>
  <c r="B11" i="18"/>
  <c r="Q10" i="18"/>
  <c r="P10" i="18"/>
  <c r="O10" i="18"/>
  <c r="N10" i="18"/>
  <c r="M10" i="18"/>
  <c r="L10" i="18"/>
  <c r="K10" i="18"/>
  <c r="J10" i="18"/>
  <c r="I10" i="18"/>
  <c r="H10" i="18"/>
  <c r="G10" i="18"/>
  <c r="F10" i="18"/>
  <c r="E10" i="18"/>
  <c r="D10" i="18"/>
  <c r="C10" i="18"/>
  <c r="B10" i="18"/>
  <c r="Q9" i="18"/>
  <c r="P9" i="18"/>
  <c r="O9" i="18"/>
  <c r="N9" i="18"/>
  <c r="M9" i="18"/>
  <c r="L9" i="18"/>
  <c r="K9" i="18"/>
  <c r="J9" i="18"/>
  <c r="I9" i="18"/>
  <c r="H9" i="18"/>
  <c r="G9" i="18"/>
  <c r="F9" i="18"/>
  <c r="E9" i="18"/>
  <c r="D9" i="18"/>
  <c r="C9" i="18"/>
  <c r="B9" i="18"/>
  <c r="Q8" i="18"/>
  <c r="P8" i="18"/>
  <c r="O8" i="18"/>
  <c r="N8" i="18"/>
  <c r="M8" i="18"/>
  <c r="L8" i="18"/>
  <c r="K8" i="18"/>
  <c r="J8" i="18"/>
  <c r="I8" i="18"/>
  <c r="H8" i="18"/>
  <c r="G8" i="18"/>
  <c r="F8" i="18"/>
  <c r="E8" i="18"/>
  <c r="D8" i="18"/>
  <c r="C8" i="18"/>
  <c r="B8" i="18"/>
  <c r="Q5" i="18"/>
  <c r="P5" i="18"/>
  <c r="O5" i="18"/>
  <c r="N5" i="18"/>
  <c r="M5" i="18"/>
  <c r="L5" i="18"/>
  <c r="K5" i="18"/>
  <c r="J5" i="18"/>
  <c r="I5" i="18"/>
  <c r="H5" i="18"/>
  <c r="G5" i="18"/>
  <c r="F5" i="18"/>
  <c r="E5" i="18"/>
  <c r="D5" i="18"/>
  <c r="C5" i="18"/>
  <c r="B5" i="18"/>
  <c r="Q4" i="18"/>
  <c r="P4" i="18"/>
  <c r="O4" i="18"/>
  <c r="N4" i="18"/>
  <c r="M4" i="18"/>
  <c r="L4" i="18"/>
  <c r="K4" i="18"/>
  <c r="J4" i="18"/>
  <c r="I4" i="18"/>
  <c r="H4" i="18"/>
  <c r="G4" i="18"/>
  <c r="F4" i="18"/>
  <c r="E4" i="18"/>
  <c r="D4" i="18"/>
  <c r="C4" i="18"/>
  <c r="B4" i="18"/>
  <c r="Q6" i="17"/>
  <c r="P6" i="17"/>
  <c r="O6" i="17"/>
  <c r="N6" i="17"/>
  <c r="M6" i="17"/>
  <c r="L6" i="17"/>
  <c r="K6" i="17"/>
  <c r="J6" i="17"/>
  <c r="I6" i="17"/>
  <c r="H6" i="17"/>
  <c r="G6" i="17"/>
  <c r="F6" i="17"/>
  <c r="E6" i="17"/>
  <c r="D6" i="17"/>
  <c r="C6" i="17"/>
  <c r="B6" i="17"/>
  <c r="Q5" i="17"/>
  <c r="P5" i="17"/>
  <c r="O5" i="17"/>
  <c r="N5" i="17"/>
  <c r="M5" i="17"/>
  <c r="L5" i="17"/>
  <c r="K5" i="17"/>
  <c r="J5" i="17"/>
  <c r="I5" i="17"/>
  <c r="H5" i="17"/>
  <c r="G5" i="17"/>
  <c r="F5" i="17"/>
  <c r="E5" i="17"/>
  <c r="D5" i="17"/>
  <c r="C5" i="17"/>
  <c r="B5" i="17"/>
  <c r="Q4" i="17"/>
  <c r="P4" i="17"/>
  <c r="O4" i="17"/>
  <c r="N4" i="17"/>
  <c r="M4" i="17"/>
  <c r="L4" i="17"/>
  <c r="K4" i="17"/>
  <c r="J4" i="17"/>
  <c r="I4" i="17"/>
  <c r="H4" i="17"/>
  <c r="G4" i="17"/>
  <c r="F4" i="17"/>
  <c r="E4" i="17"/>
  <c r="D4" i="17"/>
  <c r="C4" i="17"/>
  <c r="B4" i="17"/>
  <c r="Q3" i="17"/>
  <c r="P3" i="17"/>
  <c r="O3" i="17"/>
  <c r="N3" i="17"/>
  <c r="M3" i="17"/>
  <c r="L3" i="17"/>
  <c r="K3" i="17"/>
  <c r="J3" i="17"/>
  <c r="I3" i="17"/>
  <c r="H3" i="17"/>
  <c r="G3" i="17"/>
  <c r="F3" i="17"/>
  <c r="E3" i="17"/>
  <c r="D3" i="17"/>
  <c r="C3" i="17"/>
  <c r="B3" i="17"/>
  <c r="Q2" i="17"/>
  <c r="P2" i="17"/>
  <c r="O2" i="17"/>
  <c r="N2" i="17"/>
  <c r="M2" i="17"/>
  <c r="L2" i="17"/>
  <c r="K2" i="17"/>
  <c r="J2" i="17"/>
  <c r="I2" i="17"/>
  <c r="H2" i="17"/>
  <c r="G2" i="17"/>
  <c r="F2" i="17"/>
  <c r="E2" i="17"/>
  <c r="D2" i="17"/>
  <c r="C2" i="17"/>
  <c r="B2" i="17"/>
  <c r="S14" i="13"/>
  <c r="R14" i="13"/>
  <c r="Q14" i="13"/>
  <c r="P14" i="13"/>
  <c r="O14" i="13"/>
  <c r="N14" i="13"/>
  <c r="M14" i="13"/>
  <c r="L14" i="13"/>
  <c r="K14" i="13"/>
  <c r="J14" i="13"/>
  <c r="I14" i="13"/>
  <c r="H14" i="13"/>
  <c r="G14" i="13"/>
  <c r="F14" i="13"/>
  <c r="E14" i="13"/>
  <c r="D14" i="13"/>
  <c r="C14" i="13"/>
  <c r="B14" i="13"/>
  <c r="A14" i="13"/>
  <c r="S13" i="13"/>
  <c r="R13" i="13"/>
  <c r="Q13" i="13"/>
  <c r="P13" i="13"/>
  <c r="O13" i="13"/>
  <c r="N13" i="13"/>
  <c r="M13" i="13"/>
  <c r="L13" i="13"/>
  <c r="K13" i="13"/>
  <c r="J13" i="13"/>
  <c r="I13" i="13"/>
  <c r="H13" i="13"/>
  <c r="G13" i="13"/>
  <c r="F13" i="13"/>
  <c r="E13" i="13"/>
  <c r="D13" i="13"/>
  <c r="C13" i="13"/>
  <c r="B13" i="13"/>
  <c r="A13" i="13"/>
  <c r="S12" i="13"/>
  <c r="R12" i="13"/>
  <c r="Q12" i="13"/>
  <c r="P12" i="13"/>
  <c r="O12" i="13"/>
  <c r="N12" i="13"/>
  <c r="M12" i="13"/>
  <c r="L12" i="13"/>
  <c r="K12" i="13"/>
  <c r="J12" i="13"/>
  <c r="I12" i="13"/>
  <c r="H12" i="13"/>
  <c r="G12" i="13"/>
  <c r="F12" i="13"/>
  <c r="E12" i="13"/>
  <c r="D12" i="13"/>
  <c r="C12" i="13"/>
  <c r="B12" i="13"/>
  <c r="A12" i="13"/>
  <c r="S11" i="13"/>
  <c r="R11" i="13"/>
  <c r="Q11" i="13"/>
  <c r="P11" i="13"/>
  <c r="O11" i="13"/>
  <c r="N11" i="13"/>
  <c r="M11" i="13"/>
  <c r="L11" i="13"/>
  <c r="K11" i="13"/>
  <c r="J11" i="13"/>
  <c r="I11" i="13"/>
  <c r="H11" i="13"/>
  <c r="G11" i="13"/>
  <c r="F11" i="13"/>
  <c r="E11" i="13"/>
  <c r="D11" i="13"/>
  <c r="C11" i="13"/>
  <c r="B11" i="13"/>
  <c r="A11" i="13"/>
  <c r="S10" i="13"/>
  <c r="R10" i="13"/>
  <c r="Q10" i="13"/>
  <c r="P10" i="13"/>
  <c r="O10" i="13"/>
  <c r="N10" i="13"/>
  <c r="M10" i="13"/>
  <c r="L10" i="13"/>
  <c r="K10" i="13"/>
  <c r="J10" i="13"/>
  <c r="I10" i="13"/>
  <c r="H10" i="13"/>
  <c r="G10" i="13"/>
  <c r="F10" i="13"/>
  <c r="E10" i="13"/>
  <c r="D10" i="13"/>
  <c r="C10" i="13"/>
  <c r="B10" i="13"/>
  <c r="A10" i="13"/>
  <c r="S9" i="13"/>
  <c r="R9" i="13"/>
  <c r="Q9" i="13"/>
  <c r="P9" i="13"/>
  <c r="O9" i="13"/>
  <c r="N9" i="13"/>
  <c r="M9" i="13"/>
  <c r="L9" i="13"/>
  <c r="K9" i="13"/>
  <c r="J9" i="13"/>
  <c r="I9" i="13"/>
  <c r="H9" i="13"/>
  <c r="G9" i="13"/>
  <c r="F9" i="13"/>
  <c r="E9" i="13"/>
  <c r="D9" i="13"/>
  <c r="C9" i="13"/>
  <c r="B9" i="13"/>
  <c r="A9" i="13"/>
  <c r="S8" i="13"/>
  <c r="R8" i="13"/>
  <c r="Q8" i="13"/>
  <c r="P8" i="13"/>
  <c r="O8" i="13"/>
  <c r="N8" i="13"/>
  <c r="M8" i="13"/>
  <c r="L8" i="13"/>
  <c r="K8" i="13"/>
  <c r="J8" i="13"/>
  <c r="I8" i="13"/>
  <c r="H8" i="13"/>
  <c r="G8" i="13"/>
  <c r="F8" i="13"/>
  <c r="E8" i="13"/>
  <c r="D8" i="13"/>
  <c r="C8" i="13"/>
  <c r="B8" i="13"/>
  <c r="A8" i="13"/>
  <c r="S7" i="13"/>
  <c r="R7" i="13"/>
  <c r="Q7" i="13"/>
  <c r="P7" i="13"/>
  <c r="O7" i="13"/>
  <c r="N7" i="13"/>
  <c r="M7" i="13"/>
  <c r="L7" i="13"/>
  <c r="K7" i="13"/>
  <c r="J7" i="13"/>
  <c r="I7" i="13"/>
  <c r="H7" i="13"/>
  <c r="G7" i="13"/>
  <c r="F7" i="13"/>
  <c r="E7" i="13"/>
  <c r="D7" i="13"/>
  <c r="C7" i="13"/>
  <c r="B7" i="13"/>
  <c r="A7" i="13"/>
  <c r="S6" i="13"/>
  <c r="R6" i="13"/>
  <c r="Q6" i="13"/>
  <c r="P6" i="13"/>
  <c r="O6" i="13"/>
  <c r="N6" i="13"/>
  <c r="M6" i="13"/>
  <c r="L6" i="13"/>
  <c r="K6" i="13"/>
  <c r="J6" i="13"/>
  <c r="I6" i="13"/>
  <c r="H6" i="13"/>
  <c r="G6" i="13"/>
  <c r="F6" i="13"/>
  <c r="E6" i="13"/>
  <c r="D6" i="13"/>
  <c r="C6" i="13"/>
  <c r="B6" i="13"/>
  <c r="A6" i="13"/>
  <c r="S5" i="13"/>
  <c r="R5" i="13"/>
  <c r="Q5" i="13"/>
  <c r="P5" i="13"/>
  <c r="O5" i="13"/>
  <c r="N5" i="13"/>
  <c r="M5" i="13"/>
  <c r="L5" i="13"/>
  <c r="K5" i="13"/>
  <c r="J5" i="13"/>
  <c r="I5" i="13"/>
  <c r="H5" i="13"/>
  <c r="G5" i="13"/>
  <c r="F5" i="13"/>
  <c r="E5" i="13"/>
  <c r="D5" i="13"/>
  <c r="C5" i="13"/>
  <c r="B5" i="13"/>
  <c r="A5" i="13"/>
  <c r="S4" i="13"/>
  <c r="R4" i="13"/>
  <c r="Q4" i="13"/>
  <c r="P4" i="13"/>
  <c r="O4" i="13"/>
  <c r="N4" i="13"/>
  <c r="M4" i="13"/>
  <c r="L4" i="13"/>
  <c r="K4" i="13"/>
  <c r="J4" i="13"/>
  <c r="I4" i="13"/>
  <c r="H4" i="13"/>
  <c r="G4" i="13"/>
  <c r="F4" i="13"/>
  <c r="E4" i="13"/>
  <c r="D4" i="13"/>
  <c r="C4" i="13"/>
  <c r="B4" i="13"/>
  <c r="A4" i="13"/>
  <c r="S3" i="13"/>
  <c r="R3" i="13"/>
  <c r="Q3" i="13"/>
  <c r="P3" i="13"/>
  <c r="O3" i="13"/>
  <c r="N3" i="13"/>
  <c r="M3" i="13"/>
  <c r="L3" i="13"/>
  <c r="K3" i="13"/>
  <c r="J3" i="13"/>
  <c r="I3" i="13"/>
  <c r="H3" i="13"/>
  <c r="G3" i="13"/>
  <c r="F3" i="13"/>
  <c r="E3" i="13"/>
  <c r="D3" i="13"/>
  <c r="C3" i="13"/>
  <c r="B3" i="13"/>
  <c r="A3" i="13"/>
  <c r="S2" i="13"/>
  <c r="R2" i="13"/>
  <c r="Q2" i="13"/>
  <c r="P2" i="13"/>
  <c r="O2" i="13"/>
  <c r="N2" i="13"/>
  <c r="M2" i="13"/>
  <c r="L2" i="13"/>
  <c r="K2" i="13"/>
  <c r="J2" i="13"/>
  <c r="I2" i="13"/>
  <c r="H2" i="13"/>
  <c r="G2" i="13"/>
  <c r="F2" i="13"/>
  <c r="E2" i="13"/>
  <c r="D2" i="13"/>
  <c r="C2" i="13"/>
  <c r="B2" i="13"/>
  <c r="A2" i="13"/>
  <c r="S1" i="13"/>
  <c r="S44" i="13" s="1"/>
  <c r="S68" i="13" s="1"/>
  <c r="S78" i="13" s="1"/>
  <c r="R1" i="13"/>
  <c r="R44" i="13" s="1"/>
  <c r="R68" i="13" s="1"/>
  <c r="R78" i="13" s="1"/>
  <c r="Q1" i="13"/>
  <c r="Q44" i="13" s="1"/>
  <c r="Q68" i="13" s="1"/>
  <c r="Q78" i="13" s="1"/>
  <c r="P1" i="13"/>
  <c r="P44" i="13" s="1"/>
  <c r="P68" i="13" s="1"/>
  <c r="P78" i="13" s="1"/>
  <c r="O1" i="13"/>
  <c r="O44" i="13" s="1"/>
  <c r="O68" i="13" s="1"/>
  <c r="O78" i="13" s="1"/>
  <c r="N1" i="13"/>
  <c r="N44" i="13" s="1"/>
  <c r="N68" i="13" s="1"/>
  <c r="N78" i="13" s="1"/>
  <c r="M1" i="13"/>
  <c r="M44" i="13" s="1"/>
  <c r="M68" i="13" s="1"/>
  <c r="M78" i="13" s="1"/>
  <c r="L1" i="13"/>
  <c r="L44" i="13" s="1"/>
  <c r="L68" i="13" s="1"/>
  <c r="L78" i="13" s="1"/>
  <c r="K1" i="13"/>
  <c r="K44" i="13" s="1"/>
  <c r="K68" i="13" s="1"/>
  <c r="K78" i="13" s="1"/>
  <c r="J1" i="13"/>
  <c r="J44" i="13" s="1"/>
  <c r="J68" i="13" s="1"/>
  <c r="J78" i="13" s="1"/>
  <c r="I1" i="13"/>
  <c r="I44" i="13" s="1"/>
  <c r="I68" i="13" s="1"/>
  <c r="I78" i="13" s="1"/>
  <c r="H1" i="13"/>
  <c r="H44" i="13" s="1"/>
  <c r="H68" i="13" s="1"/>
  <c r="H78" i="13" s="1"/>
  <c r="G1" i="13"/>
  <c r="G44" i="13" s="1"/>
  <c r="G68" i="13" s="1"/>
  <c r="G78" i="13" s="1"/>
  <c r="F1" i="13"/>
  <c r="F44" i="13" s="1"/>
  <c r="F68" i="13" s="1"/>
  <c r="F78" i="13" s="1"/>
  <c r="E1" i="13"/>
  <c r="E44" i="13" s="1"/>
  <c r="E68" i="13" s="1"/>
  <c r="E78" i="13" s="1"/>
  <c r="D1" i="13"/>
  <c r="D44" i="13" s="1"/>
  <c r="D68" i="13" s="1"/>
  <c r="D78" i="13" s="1"/>
  <c r="C1" i="13"/>
  <c r="C44" i="13" s="1"/>
  <c r="C68" i="13" s="1"/>
  <c r="C78" i="13" s="1"/>
  <c r="B1" i="13"/>
  <c r="B44" i="13" s="1"/>
  <c r="B68" i="13" s="1"/>
  <c r="B78" i="13" s="1"/>
  <c r="V18" i="12"/>
  <c r="V58" i="12" s="1"/>
  <c r="U18" i="12"/>
  <c r="U58" i="12" s="1"/>
  <c r="T18" i="12"/>
  <c r="T58" i="12" s="1"/>
  <c r="S18" i="12"/>
  <c r="S58" i="12" s="1"/>
  <c r="R18" i="12"/>
  <c r="R58" i="12" s="1"/>
  <c r="Q18" i="12"/>
  <c r="Q58" i="12" s="1"/>
  <c r="P18" i="12"/>
  <c r="P58" i="12" s="1"/>
  <c r="O18" i="12"/>
  <c r="O58" i="12" s="1"/>
  <c r="N18" i="12"/>
  <c r="N58" i="12" s="1"/>
  <c r="M18" i="12"/>
  <c r="M58" i="12" s="1"/>
  <c r="L18" i="12"/>
  <c r="L58" i="12" s="1"/>
  <c r="K18" i="12"/>
  <c r="K58" i="12" s="1"/>
  <c r="J18" i="12"/>
  <c r="J58" i="12" s="1"/>
  <c r="I18" i="12"/>
  <c r="I58" i="12" s="1"/>
  <c r="H18" i="12"/>
  <c r="H58" i="12" s="1"/>
  <c r="G18" i="12"/>
  <c r="G58" i="12" s="1"/>
  <c r="F18" i="12"/>
  <c r="F58" i="12" s="1"/>
  <c r="E18" i="12"/>
  <c r="V17" i="12"/>
  <c r="U17" i="12"/>
  <c r="T17" i="12"/>
  <c r="S17" i="12"/>
  <c r="R17" i="12"/>
  <c r="Q17" i="12"/>
  <c r="P17" i="12"/>
  <c r="O17" i="12"/>
  <c r="N17" i="12"/>
  <c r="M17" i="12"/>
  <c r="L17" i="12"/>
  <c r="K17" i="12"/>
  <c r="J17" i="12"/>
  <c r="I17" i="12"/>
  <c r="H17" i="12"/>
  <c r="G17" i="12"/>
  <c r="F17" i="12"/>
  <c r="E17" i="12"/>
  <c r="V16" i="12"/>
  <c r="U16" i="12"/>
  <c r="T16" i="12"/>
  <c r="S16" i="12"/>
  <c r="R16" i="12"/>
  <c r="Q16" i="12"/>
  <c r="P16" i="12"/>
  <c r="O16" i="12"/>
  <c r="N16" i="12"/>
  <c r="M16" i="12"/>
  <c r="L16" i="12"/>
  <c r="K16" i="12"/>
  <c r="J16" i="12"/>
  <c r="I16" i="12"/>
  <c r="H16" i="12"/>
  <c r="G16" i="12"/>
  <c r="F16" i="12"/>
  <c r="E16" i="12"/>
  <c r="V15" i="12"/>
  <c r="U15" i="12"/>
  <c r="T15" i="12"/>
  <c r="S15" i="12"/>
  <c r="R15" i="12"/>
  <c r="Q15" i="12"/>
  <c r="P15" i="12"/>
  <c r="O15" i="12"/>
  <c r="N15" i="12"/>
  <c r="M15" i="12"/>
  <c r="L15" i="12"/>
  <c r="K15" i="12"/>
  <c r="J15" i="12"/>
  <c r="I15" i="12"/>
  <c r="H15" i="12"/>
  <c r="G15" i="12"/>
  <c r="F15" i="12"/>
  <c r="E15" i="12"/>
  <c r="V14" i="12"/>
  <c r="U14" i="12"/>
  <c r="T14" i="12"/>
  <c r="S14" i="12"/>
  <c r="R14" i="12"/>
  <c r="Q14" i="12"/>
  <c r="P14" i="12"/>
  <c r="O14" i="12"/>
  <c r="N14" i="12"/>
  <c r="M14" i="12"/>
  <c r="L14" i="12"/>
  <c r="K14" i="12"/>
  <c r="J14" i="12"/>
  <c r="I14" i="12"/>
  <c r="H14" i="12"/>
  <c r="G14" i="12"/>
  <c r="V13" i="12"/>
  <c r="U13" i="12"/>
  <c r="T13" i="12"/>
  <c r="S13" i="12"/>
  <c r="R13" i="12"/>
  <c r="Q13" i="12"/>
  <c r="P13" i="12"/>
  <c r="O13" i="12"/>
  <c r="N13" i="12"/>
  <c r="M13" i="12"/>
  <c r="L13" i="12"/>
  <c r="K13" i="12"/>
  <c r="J13" i="12"/>
  <c r="I13" i="12"/>
  <c r="H13" i="12"/>
  <c r="G13" i="12"/>
  <c r="F13" i="12"/>
  <c r="E13" i="12"/>
  <c r="V12" i="12"/>
  <c r="U12" i="12"/>
  <c r="T12" i="12"/>
  <c r="S12" i="12"/>
  <c r="R12" i="12"/>
  <c r="Q12" i="12"/>
  <c r="P12" i="12"/>
  <c r="O12" i="12"/>
  <c r="N12" i="12"/>
  <c r="M12" i="12"/>
  <c r="L12" i="12"/>
  <c r="K12" i="12"/>
  <c r="J12" i="12"/>
  <c r="I12" i="12"/>
  <c r="H12" i="12"/>
  <c r="G12" i="12"/>
  <c r="F12" i="12"/>
  <c r="E12" i="12"/>
  <c r="V9" i="12"/>
  <c r="U9" i="12"/>
  <c r="T9" i="12"/>
  <c r="S9" i="12"/>
  <c r="R9" i="12"/>
  <c r="Q9" i="12"/>
  <c r="P9" i="12"/>
  <c r="O9" i="12"/>
  <c r="N9" i="12"/>
  <c r="V7" i="12"/>
  <c r="U7" i="12"/>
  <c r="T7" i="12"/>
  <c r="S7" i="12"/>
  <c r="R7" i="12"/>
  <c r="Q7" i="12"/>
  <c r="P7" i="12"/>
  <c r="O7" i="12"/>
  <c r="N7" i="12"/>
  <c r="M7" i="12"/>
  <c r="L7" i="12"/>
  <c r="K7" i="12"/>
  <c r="J7" i="12"/>
  <c r="I7" i="12"/>
  <c r="H7" i="12"/>
  <c r="G7" i="12"/>
  <c r="F7" i="12"/>
  <c r="V3" i="12"/>
  <c r="V57" i="12" s="1"/>
  <c r="U3" i="12"/>
  <c r="U57" i="12" s="1"/>
  <c r="T3" i="12"/>
  <c r="T57" i="12" s="1"/>
  <c r="S3" i="12"/>
  <c r="S57" i="12" s="1"/>
  <c r="R3" i="12"/>
  <c r="R57" i="12" s="1"/>
  <c r="Q3" i="12"/>
  <c r="Q57" i="12" s="1"/>
  <c r="P3" i="12"/>
  <c r="P57" i="12" s="1"/>
  <c r="O3" i="12"/>
  <c r="O57" i="12" s="1"/>
  <c r="N3" i="12"/>
  <c r="N57" i="12" s="1"/>
  <c r="M3" i="12"/>
  <c r="M57" i="12" s="1"/>
  <c r="L3" i="12"/>
  <c r="L57" i="12" s="1"/>
  <c r="K3" i="12"/>
  <c r="K57" i="12" s="1"/>
  <c r="J3" i="12"/>
  <c r="J57" i="12" s="1"/>
  <c r="I3" i="12"/>
  <c r="I57" i="12" s="1"/>
  <c r="H3" i="12"/>
  <c r="H57" i="12" s="1"/>
  <c r="G3" i="12"/>
  <c r="G57" i="12" s="1"/>
  <c r="F3" i="12"/>
  <c r="F57" i="12" s="1"/>
  <c r="E3" i="12"/>
  <c r="U29" i="11"/>
  <c r="T29" i="11"/>
  <c r="S29" i="11"/>
  <c r="R29" i="11"/>
  <c r="Q29" i="11"/>
  <c r="P29" i="11"/>
  <c r="O29" i="11"/>
  <c r="N29" i="11"/>
  <c r="M29" i="11"/>
  <c r="L29" i="11"/>
  <c r="K29" i="11"/>
  <c r="J29" i="11"/>
  <c r="I29" i="11"/>
  <c r="H29" i="11"/>
  <c r="G29" i="11"/>
  <c r="F29" i="11"/>
  <c r="C21" i="11"/>
  <c r="F21" i="11" s="1"/>
  <c r="B21" i="11"/>
  <c r="A21" i="11"/>
  <c r="C20" i="11"/>
  <c r="F20" i="11" s="1"/>
  <c r="B20" i="11"/>
  <c r="A20" i="11"/>
  <c r="C19" i="11"/>
  <c r="F19" i="11" s="1"/>
  <c r="B19" i="11"/>
  <c r="A19" i="11"/>
  <c r="C18" i="11"/>
  <c r="F18" i="11" s="1"/>
  <c r="B18" i="11"/>
  <c r="D18" i="11" s="1"/>
  <c r="A18" i="11"/>
  <c r="C17" i="11"/>
  <c r="F17" i="11" s="1"/>
  <c r="B17" i="11"/>
  <c r="A17" i="11"/>
  <c r="C16" i="11"/>
  <c r="F16" i="11" s="1"/>
  <c r="B16" i="11"/>
  <c r="A16" i="11"/>
  <c r="C15" i="11"/>
  <c r="F15" i="11" s="1"/>
  <c r="B15" i="11"/>
  <c r="A15" i="11"/>
  <c r="C14" i="11"/>
  <c r="F14" i="11" s="1"/>
  <c r="B14" i="11"/>
  <c r="D14" i="11" s="1"/>
  <c r="A14" i="11"/>
  <c r="C13" i="11"/>
  <c r="F13" i="11" s="1"/>
  <c r="B13" i="11"/>
  <c r="A13" i="11"/>
  <c r="C12" i="11"/>
  <c r="F12" i="11" s="1"/>
  <c r="B12" i="11"/>
  <c r="A12" i="11"/>
  <c r="C11" i="11"/>
  <c r="F11" i="11" s="1"/>
  <c r="B11" i="11"/>
  <c r="A11" i="11"/>
  <c r="C10" i="11"/>
  <c r="F10" i="11" s="1"/>
  <c r="B10" i="11"/>
  <c r="D10" i="11" s="1"/>
  <c r="A10" i="11"/>
  <c r="C9" i="11"/>
  <c r="F9" i="11" s="1"/>
  <c r="B9" i="11"/>
  <c r="A9" i="11"/>
  <c r="C8" i="11"/>
  <c r="F8" i="11" s="1"/>
  <c r="B8" i="11"/>
  <c r="A8" i="11"/>
  <c r="C7" i="11"/>
  <c r="F7" i="11" s="1"/>
  <c r="B7" i="11"/>
  <c r="A7" i="11"/>
  <c r="C6" i="11"/>
  <c r="F6" i="11" s="1"/>
  <c r="B6" i="11"/>
  <c r="D6" i="11" s="1"/>
  <c r="A6" i="11"/>
  <c r="C5" i="11"/>
  <c r="B5" i="11"/>
  <c r="A5" i="11"/>
  <c r="C4" i="11"/>
  <c r="B4" i="11"/>
  <c r="A4" i="11"/>
  <c r="B46" i="13" l="1"/>
  <c r="R46" i="13"/>
  <c r="N48" i="13"/>
  <c r="N71" i="13" s="1"/>
  <c r="J46" i="12"/>
  <c r="D9" i="11"/>
  <c r="D17" i="11"/>
  <c r="J43" i="12"/>
  <c r="L47" i="12"/>
  <c r="I45" i="13"/>
  <c r="Q45" i="13"/>
  <c r="C46" i="13"/>
  <c r="S46" i="13"/>
  <c r="P46" i="13"/>
  <c r="E47" i="13"/>
  <c r="M47" i="13"/>
  <c r="O48" i="13"/>
  <c r="O71" i="13" s="1"/>
  <c r="I49" i="13"/>
  <c r="I72" i="13" s="1"/>
  <c r="Q49" i="13"/>
  <c r="Q72" i="13" s="1"/>
  <c r="K50" i="13"/>
  <c r="K73" i="13" s="1"/>
  <c r="D7" i="11"/>
  <c r="D15" i="11"/>
  <c r="K44" i="12"/>
  <c r="C45" i="13"/>
  <c r="S45" i="13"/>
  <c r="E69" i="18"/>
  <c r="D4" i="11"/>
  <c r="J44" i="12"/>
  <c r="M47" i="12"/>
  <c r="B45" i="13"/>
  <c r="R45" i="13"/>
  <c r="I46" i="13"/>
  <c r="Q46" i="13"/>
  <c r="E48" i="13"/>
  <c r="E71" i="13" s="1"/>
  <c r="M48" i="13"/>
  <c r="M71" i="13" s="1"/>
  <c r="Q50" i="13"/>
  <c r="Q73" i="13" s="1"/>
  <c r="G58" i="18"/>
  <c r="O58" i="18"/>
  <c r="H58" i="18"/>
  <c r="D45" i="13"/>
  <c r="L45" i="13"/>
  <c r="F46" i="13"/>
  <c r="N46" i="13"/>
  <c r="H47" i="13"/>
  <c r="P47" i="13"/>
  <c r="B48" i="13"/>
  <c r="B71" i="13" s="1"/>
  <c r="J48" i="13"/>
  <c r="J71" i="13" s="1"/>
  <c r="R48" i="13"/>
  <c r="R71" i="13" s="1"/>
  <c r="D49" i="13"/>
  <c r="D72" i="13" s="1"/>
  <c r="L49" i="13"/>
  <c r="L72" i="13" s="1"/>
  <c r="F50" i="13"/>
  <c r="F73" i="13" s="1"/>
  <c r="N50" i="13"/>
  <c r="N73" i="13" s="1"/>
  <c r="D13" i="11"/>
  <c r="S5" i="12"/>
  <c r="P58" i="18"/>
  <c r="D8" i="11"/>
  <c r="D16" i="11"/>
  <c r="S46" i="12"/>
  <c r="J5" i="12"/>
  <c r="K5" i="12"/>
  <c r="O42" i="12"/>
  <c r="M43" i="12"/>
  <c r="U43" i="12"/>
  <c r="M44" i="12"/>
  <c r="U44" i="12"/>
  <c r="K45" i="12"/>
  <c r="S45" i="12"/>
  <c r="I46" i="12"/>
  <c r="Q46" i="12"/>
  <c r="O47" i="12"/>
  <c r="M48" i="12"/>
  <c r="U48" i="12"/>
  <c r="R5" i="12"/>
  <c r="O43" i="12"/>
  <c r="K46" i="12"/>
  <c r="L69" i="18"/>
  <c r="I69" i="18"/>
  <c r="U5" i="12"/>
  <c r="N44" i="12"/>
  <c r="T45" i="12"/>
  <c r="H47" i="12"/>
  <c r="F5" i="12"/>
  <c r="H43" i="12"/>
  <c r="H44" i="12"/>
  <c r="L46" i="12"/>
  <c r="R47" i="12"/>
  <c r="B50" i="13"/>
  <c r="B73" i="13" s="1"/>
  <c r="P5" i="12"/>
  <c r="Q43" i="12"/>
  <c r="I5" i="12"/>
  <c r="Q5" i="12"/>
  <c r="R43" i="12"/>
  <c r="R44" i="12"/>
  <c r="T47" i="12"/>
  <c r="E45" i="13"/>
  <c r="M45" i="13"/>
  <c r="G46" i="13"/>
  <c r="O46" i="13"/>
  <c r="I47" i="13"/>
  <c r="Q47" i="13"/>
  <c r="C48" i="13"/>
  <c r="C71" i="13" s="1"/>
  <c r="K48" i="13"/>
  <c r="K71" i="13" s="1"/>
  <c r="S48" i="13"/>
  <c r="S71" i="13" s="1"/>
  <c r="E49" i="13"/>
  <c r="E72" i="13" s="1"/>
  <c r="M49" i="13"/>
  <c r="M72" i="13" s="1"/>
  <c r="G50" i="13"/>
  <c r="G73" i="13" s="1"/>
  <c r="O50" i="13"/>
  <c r="O73" i="13" s="1"/>
  <c r="M69" i="18"/>
  <c r="E5" i="12"/>
  <c r="H42" i="12"/>
  <c r="V43" i="12"/>
  <c r="L45" i="12"/>
  <c r="N48" i="12"/>
  <c r="V48" i="12"/>
  <c r="V5" i="12"/>
  <c r="G5" i="12"/>
  <c r="R42" i="12"/>
  <c r="P44" i="12"/>
  <c r="V45" i="12"/>
  <c r="J47" i="12"/>
  <c r="H48" i="12"/>
  <c r="J46" i="13"/>
  <c r="J50" i="13"/>
  <c r="J73" i="13" s="1"/>
  <c r="I44" i="12"/>
  <c r="U46" i="12"/>
  <c r="S44" i="12"/>
  <c r="I45" i="12"/>
  <c r="Q45" i="12"/>
  <c r="U47" i="12"/>
  <c r="L48" i="13"/>
  <c r="L71" i="13" s="1"/>
  <c r="H50" i="13"/>
  <c r="H73" i="13" s="1"/>
  <c r="E58" i="18"/>
  <c r="M58" i="18"/>
  <c r="H69" i="18"/>
  <c r="M5" i="12"/>
  <c r="P42" i="12"/>
  <c r="N43" i="12"/>
  <c r="V44" i="12"/>
  <c r="P47" i="12"/>
  <c r="N5" i="12"/>
  <c r="J69" i="18"/>
  <c r="O5" i="12"/>
  <c r="J42" i="12"/>
  <c r="J40" i="12" s="1"/>
  <c r="P43" i="12"/>
  <c r="N45" i="12"/>
  <c r="T46" i="12"/>
  <c r="P48" i="12"/>
  <c r="F48" i="13"/>
  <c r="F71" i="13" s="1"/>
  <c r="R50" i="13"/>
  <c r="R73" i="13" s="1"/>
  <c r="H5" i="12"/>
  <c r="Q44" i="12"/>
  <c r="M46" i="12"/>
  <c r="S47" i="12"/>
  <c r="D11" i="11"/>
  <c r="D21" i="11"/>
  <c r="I50" i="13"/>
  <c r="I73" i="13" s="1"/>
  <c r="K58" i="18"/>
  <c r="F58" i="18"/>
  <c r="N58" i="18"/>
  <c r="B69" i="18"/>
  <c r="C69" i="18"/>
  <c r="K69" i="18"/>
  <c r="I58" i="18"/>
  <c r="Q58" i="18"/>
  <c r="J58" i="18"/>
  <c r="P69" i="18"/>
  <c r="B58" i="18"/>
  <c r="K42" i="12"/>
  <c r="I48" i="12"/>
  <c r="T42" i="12"/>
  <c r="V46" i="12"/>
  <c r="R48" i="12"/>
  <c r="M42" i="12"/>
  <c r="S43" i="12"/>
  <c r="S48" i="12"/>
  <c r="G48" i="13"/>
  <c r="G71" i="13" s="1"/>
  <c r="N42" i="12"/>
  <c r="V42" i="12"/>
  <c r="L43" i="12"/>
  <c r="T43" i="12"/>
  <c r="L44" i="12"/>
  <c r="T44" i="12"/>
  <c r="J45" i="12"/>
  <c r="R45" i="12"/>
  <c r="H46" i="12"/>
  <c r="P46" i="12"/>
  <c r="N47" i="12"/>
  <c r="V47" i="12"/>
  <c r="L48" i="12"/>
  <c r="T5" i="12"/>
  <c r="R46" i="12"/>
  <c r="J45" i="13"/>
  <c r="D46" i="13"/>
  <c r="F47" i="13"/>
  <c r="N47" i="13"/>
  <c r="N69" i="13" s="1"/>
  <c r="B49" i="13"/>
  <c r="B72" i="13" s="1"/>
  <c r="J49" i="13"/>
  <c r="J72" i="13" s="1"/>
  <c r="R49" i="13"/>
  <c r="R72" i="13" s="1"/>
  <c r="B51" i="18"/>
  <c r="B80" i="18" s="1"/>
  <c r="B68" i="18" s="1"/>
  <c r="B38" i="18"/>
  <c r="B50" i="18" s="1"/>
  <c r="C58" i="18"/>
  <c r="I43" i="12"/>
  <c r="L42" i="12"/>
  <c r="N46" i="12"/>
  <c r="K43" i="12"/>
  <c r="K48" i="12"/>
  <c r="K46" i="13"/>
  <c r="D5" i="11"/>
  <c r="D19" i="11"/>
  <c r="F45" i="13"/>
  <c r="N45" i="13"/>
  <c r="K45" i="13"/>
  <c r="H46" i="13"/>
  <c r="B47" i="13"/>
  <c r="B70" i="13" s="1"/>
  <c r="J47" i="13"/>
  <c r="R47" i="13"/>
  <c r="R70" i="13" s="1"/>
  <c r="G47" i="13"/>
  <c r="O47" i="13"/>
  <c r="D48" i="13"/>
  <c r="D71" i="13" s="1"/>
  <c r="F49" i="13"/>
  <c r="F72" i="13" s="1"/>
  <c r="N49" i="13"/>
  <c r="N72" i="13" s="1"/>
  <c r="C49" i="13"/>
  <c r="C72" i="13" s="1"/>
  <c r="K49" i="13"/>
  <c r="K72" i="13" s="1"/>
  <c r="S49" i="13"/>
  <c r="S72" i="13" s="1"/>
  <c r="P50" i="13"/>
  <c r="P73" i="13" s="1"/>
  <c r="C51" i="18"/>
  <c r="C80" i="18" s="1"/>
  <c r="C68" i="18" s="1"/>
  <c r="D38" i="18"/>
  <c r="D50" i="18" s="1"/>
  <c r="D58" i="18"/>
  <c r="L58" i="18"/>
  <c r="S42" i="12"/>
  <c r="O45" i="12"/>
  <c r="Q48" i="12"/>
  <c r="B74" i="18"/>
  <c r="P45" i="12"/>
  <c r="U42" i="12"/>
  <c r="O46" i="12"/>
  <c r="S50" i="13"/>
  <c r="S73" i="13" s="1"/>
  <c r="G45" i="13"/>
  <c r="O45" i="13"/>
  <c r="C47" i="13"/>
  <c r="K47" i="13"/>
  <c r="S47" i="13"/>
  <c r="S69" i="13" s="1"/>
  <c r="G49" i="13"/>
  <c r="G72" i="13" s="1"/>
  <c r="O49" i="13"/>
  <c r="O72" i="13" s="1"/>
  <c r="K47" i="12"/>
  <c r="H45" i="12"/>
  <c r="J48" i="12"/>
  <c r="C50" i="13"/>
  <c r="C73" i="13" s="1"/>
  <c r="I42" i="12"/>
  <c r="Q42" i="12"/>
  <c r="O44" i="12"/>
  <c r="M45" i="12"/>
  <c r="U45" i="12"/>
  <c r="I47" i="12"/>
  <c r="Q47" i="12"/>
  <c r="O48" i="12"/>
  <c r="H45" i="13"/>
  <c r="P45" i="13"/>
  <c r="D47" i="13"/>
  <c r="L47" i="13"/>
  <c r="H49" i="13"/>
  <c r="H72" i="13" s="1"/>
  <c r="P49" i="13"/>
  <c r="P72" i="13" s="1"/>
  <c r="G49" i="21"/>
  <c r="G76" i="21"/>
  <c r="G66" i="21" s="1"/>
  <c r="I25" i="21"/>
  <c r="H37" i="21"/>
  <c r="F65" i="21"/>
  <c r="F71" i="21" s="1"/>
  <c r="F60" i="21"/>
  <c r="F63" i="21" s="1"/>
  <c r="F44" i="18"/>
  <c r="E51" i="18"/>
  <c r="E80" i="18" s="1"/>
  <c r="E68" i="18" s="1"/>
  <c r="E74" i="18"/>
  <c r="D74" i="18"/>
  <c r="E26" i="18"/>
  <c r="C38" i="18"/>
  <c r="C50" i="18" s="1"/>
  <c r="C74" i="18"/>
  <c r="D51" i="18"/>
  <c r="D80" i="18" s="1"/>
  <c r="D68" i="18" s="1"/>
  <c r="L46" i="13"/>
  <c r="H48" i="13"/>
  <c r="H71" i="13" s="1"/>
  <c r="P48" i="13"/>
  <c r="P71" i="13" s="1"/>
  <c r="D50" i="13"/>
  <c r="D73" i="13" s="1"/>
  <c r="L50" i="13"/>
  <c r="L73" i="13" s="1"/>
  <c r="E46" i="13"/>
  <c r="M46" i="13"/>
  <c r="I48" i="13"/>
  <c r="I71" i="13" s="1"/>
  <c r="Q48" i="13"/>
  <c r="Q71" i="13" s="1"/>
  <c r="E50" i="13"/>
  <c r="E73" i="13" s="1"/>
  <c r="M50" i="13"/>
  <c r="M73" i="13" s="1"/>
  <c r="T48" i="12"/>
  <c r="L5" i="12"/>
  <c r="D12" i="11"/>
  <c r="D20" i="11"/>
  <c r="P69" i="13" l="1"/>
  <c r="H69" i="13"/>
  <c r="N70" i="13"/>
  <c r="I70" i="13"/>
  <c r="K8" i="12"/>
  <c r="S8" i="12"/>
  <c r="P8" i="12"/>
  <c r="O8" i="12"/>
  <c r="I40" i="12"/>
  <c r="J8" i="12"/>
  <c r="G70" i="13"/>
  <c r="Q69" i="13"/>
  <c r="L8" i="12"/>
  <c r="I69" i="13"/>
  <c r="I75" i="13" s="1"/>
  <c r="H70" i="13"/>
  <c r="H75" i="13" s="1"/>
  <c r="K69" i="13"/>
  <c r="Q40" i="12"/>
  <c r="S70" i="13"/>
  <c r="P70" i="13"/>
  <c r="C70" i="13"/>
  <c r="G69" i="13"/>
  <c r="G75" i="13" s="1"/>
  <c r="O70" i="13"/>
  <c r="F70" i="13"/>
  <c r="O40" i="12"/>
  <c r="U8" i="12"/>
  <c r="J69" i="13"/>
  <c r="R69" i="13"/>
  <c r="M51" i="12"/>
  <c r="K50" i="12"/>
  <c r="T8" i="12"/>
  <c r="I8" i="12"/>
  <c r="B69" i="13"/>
  <c r="B75" i="13" s="1"/>
  <c r="B79" i="13" s="1"/>
  <c r="H51" i="12"/>
  <c r="M40" i="12"/>
  <c r="F69" i="13"/>
  <c r="G8" i="12"/>
  <c r="Q70" i="13"/>
  <c r="Q75" i="13" s="1"/>
  <c r="D70" i="13"/>
  <c r="T40" i="12"/>
  <c r="U40" i="12"/>
  <c r="R50" i="12"/>
  <c r="L50" i="12"/>
  <c r="P51" i="12"/>
  <c r="V50" i="12"/>
  <c r="N8" i="12"/>
  <c r="H50" i="12"/>
  <c r="O51" i="12"/>
  <c r="H40" i="12"/>
  <c r="N51" i="12"/>
  <c r="R8" i="12"/>
  <c r="V8" i="12"/>
  <c r="Q8" i="12"/>
  <c r="J51" i="12"/>
  <c r="S50" i="12"/>
  <c r="C62" i="18"/>
  <c r="C69" i="13"/>
  <c r="C75" i="13" s="1"/>
  <c r="H8" i="12"/>
  <c r="S75" i="13"/>
  <c r="S79" i="13" s="1"/>
  <c r="R40" i="12"/>
  <c r="K51" i="12"/>
  <c r="F8" i="12"/>
  <c r="L51" i="12"/>
  <c r="O50" i="12"/>
  <c r="J50" i="12"/>
  <c r="L40" i="12"/>
  <c r="S51" i="12"/>
  <c r="Q51" i="12"/>
  <c r="U50" i="12"/>
  <c r="R51" i="12"/>
  <c r="K40" i="12"/>
  <c r="N75" i="13"/>
  <c r="N76" i="13" s="1"/>
  <c r="O69" i="13"/>
  <c r="O75" i="13" s="1"/>
  <c r="O76" i="13" s="1"/>
  <c r="I51" i="12"/>
  <c r="P75" i="13"/>
  <c r="P79" i="13" s="1"/>
  <c r="D77" i="18"/>
  <c r="D67" i="18" s="1"/>
  <c r="D61" i="18"/>
  <c r="P50" i="12"/>
  <c r="V40" i="12"/>
  <c r="P40" i="12"/>
  <c r="B61" i="18"/>
  <c r="B77" i="18"/>
  <c r="B67" i="18" s="1"/>
  <c r="V51" i="12"/>
  <c r="D69" i="13"/>
  <c r="B62" i="18"/>
  <c r="I50" i="12"/>
  <c r="U51" i="12"/>
  <c r="S40" i="12"/>
  <c r="N40" i="12"/>
  <c r="M8" i="12"/>
  <c r="M50" i="12"/>
  <c r="K70" i="13"/>
  <c r="J70" i="13"/>
  <c r="T50" i="12"/>
  <c r="N50" i="12"/>
  <c r="Q50" i="12"/>
  <c r="R75" i="13"/>
  <c r="R79" i="13" s="1"/>
  <c r="H49" i="21"/>
  <c r="H76" i="21"/>
  <c r="H66" i="21" s="1"/>
  <c r="I37" i="21"/>
  <c r="J25" i="21"/>
  <c r="G65" i="21"/>
  <c r="G71" i="21" s="1"/>
  <c r="G60" i="21"/>
  <c r="G63" i="21" s="1"/>
  <c r="C77" i="18"/>
  <c r="C67" i="18" s="1"/>
  <c r="F26" i="18"/>
  <c r="E38" i="18"/>
  <c r="G44" i="18"/>
  <c r="F51" i="18"/>
  <c r="F74" i="18"/>
  <c r="C61" i="18"/>
  <c r="D62" i="18"/>
  <c r="D64" i="18" s="1"/>
  <c r="E62" i="18"/>
  <c r="L69" i="13"/>
  <c r="L70" i="13"/>
  <c r="M70" i="13"/>
  <c r="M69" i="13"/>
  <c r="E70" i="13"/>
  <c r="E69" i="13"/>
  <c r="T51" i="12"/>
  <c r="D75" i="13" l="1"/>
  <c r="S76" i="13"/>
  <c r="L53" i="12"/>
  <c r="H79" i="13"/>
  <c r="H76" i="13"/>
  <c r="I76" i="13"/>
  <c r="I79" i="13"/>
  <c r="E75" i="13"/>
  <c r="E79" i="13" s="1"/>
  <c r="K53" i="12"/>
  <c r="K75" i="13"/>
  <c r="K79" i="13" s="1"/>
  <c r="J53" i="12"/>
  <c r="F75" i="13"/>
  <c r="G76" i="13"/>
  <c r="G79" i="13"/>
  <c r="F76" i="13"/>
  <c r="F79" i="13"/>
  <c r="M53" i="12"/>
  <c r="C64" i="18"/>
  <c r="N79" i="13"/>
  <c r="J75" i="13"/>
  <c r="J79" i="13" s="1"/>
  <c r="P53" i="12"/>
  <c r="Q79" i="13"/>
  <c r="Q76" i="13"/>
  <c r="C76" i="13"/>
  <c r="C79" i="13"/>
  <c r="R53" i="12"/>
  <c r="O53" i="12"/>
  <c r="V53" i="12"/>
  <c r="S53" i="12"/>
  <c r="H53" i="12"/>
  <c r="B64" i="18"/>
  <c r="N53" i="12"/>
  <c r="Q53" i="12"/>
  <c r="D66" i="18"/>
  <c r="D72" i="18" s="1"/>
  <c r="R76" i="13"/>
  <c r="I53" i="12"/>
  <c r="U53" i="12"/>
  <c r="P76" i="13"/>
  <c r="O79" i="13"/>
  <c r="C66" i="18"/>
  <c r="C72" i="18" s="1"/>
  <c r="K76" i="13"/>
  <c r="L75" i="13"/>
  <c r="L76" i="13" s="1"/>
  <c r="T53" i="12"/>
  <c r="B76" i="13"/>
  <c r="B66" i="18"/>
  <c r="B72" i="18" s="1"/>
  <c r="M75" i="13"/>
  <c r="M76" i="13" s="1"/>
  <c r="K25" i="21"/>
  <c r="J37" i="21"/>
  <c r="I49" i="21"/>
  <c r="I76" i="21"/>
  <c r="I66" i="21" s="1"/>
  <c r="H65" i="21"/>
  <c r="H71" i="21" s="1"/>
  <c r="H60" i="21"/>
  <c r="H63" i="21" s="1"/>
  <c r="F80" i="18"/>
  <c r="F68" i="18" s="1"/>
  <c r="F62" i="18"/>
  <c r="H44" i="18"/>
  <c r="G51" i="18"/>
  <c r="G74" i="18"/>
  <c r="E50" i="18"/>
  <c r="E77" i="18"/>
  <c r="E67" i="18" s="1"/>
  <c r="G26" i="18"/>
  <c r="F38" i="18"/>
  <c r="D76" i="13"/>
  <c r="D79" i="13"/>
  <c r="E76" i="13"/>
  <c r="J76" i="13"/>
  <c r="Y53" i="12" l="1"/>
  <c r="X53" i="12"/>
  <c r="L79" i="13"/>
  <c r="M79" i="13"/>
  <c r="L25" i="21"/>
  <c r="K37" i="21"/>
  <c r="I65" i="21"/>
  <c r="I71" i="21" s="1"/>
  <c r="I60" i="21"/>
  <c r="I63" i="21" s="1"/>
  <c r="J49" i="21"/>
  <c r="J76" i="21"/>
  <c r="J66" i="21" s="1"/>
  <c r="E66" i="18"/>
  <c r="E72" i="18" s="1"/>
  <c r="E61" i="18"/>
  <c r="E64" i="18" s="1"/>
  <c r="G80" i="18"/>
  <c r="G68" i="18" s="1"/>
  <c r="G62" i="18"/>
  <c r="I44" i="18"/>
  <c r="H51" i="18"/>
  <c r="H74" i="18"/>
  <c r="F50" i="18"/>
  <c r="F77" i="18"/>
  <c r="F67" i="18" s="1"/>
  <c r="H26" i="18"/>
  <c r="G38" i="18"/>
  <c r="M25" i="21" l="1"/>
  <c r="L37" i="21"/>
  <c r="J65" i="21"/>
  <c r="J71" i="21" s="1"/>
  <c r="J60" i="21"/>
  <c r="J63" i="21" s="1"/>
  <c r="K49" i="21"/>
  <c r="K76" i="21"/>
  <c r="K66" i="21" s="1"/>
  <c r="J44" i="18"/>
  <c r="I51" i="18"/>
  <c r="I74" i="18"/>
  <c r="H80" i="18"/>
  <c r="H68" i="18" s="1"/>
  <c r="H62" i="18"/>
  <c r="G50" i="18"/>
  <c r="G77" i="18"/>
  <c r="G67" i="18" s="1"/>
  <c r="I26" i="18"/>
  <c r="H38" i="18"/>
  <c r="F66" i="18"/>
  <c r="F72" i="18" s="1"/>
  <c r="F61" i="18"/>
  <c r="F64" i="18" s="1"/>
  <c r="K65" i="21" l="1"/>
  <c r="K71" i="21" s="1"/>
  <c r="K60" i="21"/>
  <c r="K63" i="21" s="1"/>
  <c r="L49" i="21"/>
  <c r="L76" i="21"/>
  <c r="L66" i="21" s="1"/>
  <c r="M37" i="21"/>
  <c r="N25" i="21"/>
  <c r="G66" i="18"/>
  <c r="G72" i="18" s="1"/>
  <c r="G61" i="18"/>
  <c r="G64" i="18" s="1"/>
  <c r="I80" i="18"/>
  <c r="I68" i="18" s="1"/>
  <c r="I62" i="18"/>
  <c r="H50" i="18"/>
  <c r="H77" i="18"/>
  <c r="H67" i="18" s="1"/>
  <c r="I38" i="18"/>
  <c r="J26" i="18"/>
  <c r="K44" i="18"/>
  <c r="J51" i="18"/>
  <c r="J74" i="18"/>
  <c r="O25" i="21" l="1"/>
  <c r="N37" i="21"/>
  <c r="M49" i="21"/>
  <c r="M76" i="21"/>
  <c r="M66" i="21" s="1"/>
  <c r="L65" i="21"/>
  <c r="L71" i="21" s="1"/>
  <c r="L60" i="21"/>
  <c r="L63" i="21" s="1"/>
  <c r="I50" i="18"/>
  <c r="I77" i="18"/>
  <c r="I67" i="18" s="1"/>
  <c r="J80" i="18"/>
  <c r="J68" i="18" s="1"/>
  <c r="J62" i="18"/>
  <c r="L44" i="18"/>
  <c r="K51" i="18"/>
  <c r="K74" i="18"/>
  <c r="H66" i="18"/>
  <c r="H72" i="18" s="1"/>
  <c r="H61" i="18"/>
  <c r="H64" i="18" s="1"/>
  <c r="J38" i="18"/>
  <c r="K26" i="18"/>
  <c r="M65" i="21" l="1"/>
  <c r="M71" i="21" s="1"/>
  <c r="M60" i="21"/>
  <c r="M63" i="21" s="1"/>
  <c r="N49" i="21"/>
  <c r="N76" i="21"/>
  <c r="N66" i="21" s="1"/>
  <c r="P25" i="21"/>
  <c r="O37" i="21"/>
  <c r="L26" i="18"/>
  <c r="K38" i="18"/>
  <c r="J50" i="18"/>
  <c r="J77" i="18"/>
  <c r="J67" i="18" s="1"/>
  <c r="K80" i="18"/>
  <c r="K68" i="18" s="1"/>
  <c r="K62" i="18"/>
  <c r="M44" i="18"/>
  <c r="L51" i="18"/>
  <c r="L74" i="18"/>
  <c r="I66" i="18"/>
  <c r="I72" i="18" s="1"/>
  <c r="I61" i="18"/>
  <c r="I64" i="18" s="1"/>
  <c r="O49" i="21" l="1"/>
  <c r="O76" i="21"/>
  <c r="O66" i="21" s="1"/>
  <c r="Q25" i="21"/>
  <c r="Q37" i="21" s="1"/>
  <c r="P37" i="21"/>
  <c r="N65" i="21"/>
  <c r="N71" i="21" s="1"/>
  <c r="N60" i="21"/>
  <c r="N63" i="21" s="1"/>
  <c r="J66" i="18"/>
  <c r="J72" i="18" s="1"/>
  <c r="J61" i="18"/>
  <c r="J64" i="18" s="1"/>
  <c r="M74" i="18"/>
  <c r="N44" i="18"/>
  <c r="M51" i="18"/>
  <c r="K50" i="18"/>
  <c r="K77" i="18"/>
  <c r="K67" i="18" s="1"/>
  <c r="L38" i="18"/>
  <c r="M26" i="18"/>
  <c r="L80" i="18"/>
  <c r="L68" i="18" s="1"/>
  <c r="L62" i="18"/>
  <c r="P49" i="21" l="1"/>
  <c r="P76" i="21"/>
  <c r="P66" i="21" s="1"/>
  <c r="Q49" i="21"/>
  <c r="Q76" i="21"/>
  <c r="Q66" i="21" s="1"/>
  <c r="O65" i="21"/>
  <c r="O71" i="21" s="1"/>
  <c r="O60" i="21"/>
  <c r="O63" i="21" s="1"/>
  <c r="M80" i="18"/>
  <c r="M68" i="18" s="1"/>
  <c r="M62" i="18"/>
  <c r="O44" i="18"/>
  <c r="N74" i="18"/>
  <c r="N51" i="18"/>
  <c r="K66" i="18"/>
  <c r="K72" i="18" s="1"/>
  <c r="K61" i="18"/>
  <c r="K64" i="18" s="1"/>
  <c r="M38" i="18"/>
  <c r="N26" i="18"/>
  <c r="L50" i="18"/>
  <c r="L77" i="18"/>
  <c r="L67" i="18" s="1"/>
  <c r="Q65" i="21" l="1"/>
  <c r="Q71" i="21" s="1"/>
  <c r="Q60" i="21"/>
  <c r="Q63" i="21" s="1"/>
  <c r="P65" i="21"/>
  <c r="P71" i="21" s="1"/>
  <c r="P60" i="21"/>
  <c r="P63" i="21" s="1"/>
  <c r="N80" i="18"/>
  <c r="N68" i="18" s="1"/>
  <c r="N62" i="18"/>
  <c r="P44" i="18"/>
  <c r="O74" i="18"/>
  <c r="O51" i="18"/>
  <c r="L66" i="18"/>
  <c r="L72" i="18" s="1"/>
  <c r="L61" i="18"/>
  <c r="L64" i="18" s="1"/>
  <c r="O26" i="18"/>
  <c r="N38" i="18"/>
  <c r="M50" i="18"/>
  <c r="M77" i="18"/>
  <c r="M67" i="18" s="1"/>
  <c r="O80" i="18" l="1"/>
  <c r="O68" i="18" s="1"/>
  <c r="O62" i="18"/>
  <c r="M66" i="18"/>
  <c r="M72" i="18" s="1"/>
  <c r="M61" i="18"/>
  <c r="M64" i="18" s="1"/>
  <c r="Q44" i="18"/>
  <c r="P74" i="18"/>
  <c r="P51" i="18"/>
  <c r="P26" i="18"/>
  <c r="O38" i="18"/>
  <c r="N77" i="18"/>
  <c r="N67" i="18" s="1"/>
  <c r="N50" i="18"/>
  <c r="Q51" i="18" l="1"/>
  <c r="Q74" i="18"/>
  <c r="N66" i="18"/>
  <c r="N72" i="18" s="1"/>
  <c r="N61" i="18"/>
  <c r="N64" i="18" s="1"/>
  <c r="O50" i="18"/>
  <c r="O77" i="18"/>
  <c r="O67" i="18" s="1"/>
  <c r="P80" i="18"/>
  <c r="P68" i="18" s="1"/>
  <c r="P62" i="18"/>
  <c r="Q26" i="18"/>
  <c r="Q38" i="18" s="1"/>
  <c r="P38" i="18"/>
  <c r="O66" i="18" l="1"/>
  <c r="O72" i="18" s="1"/>
  <c r="O61" i="18"/>
  <c r="O64" i="18" s="1"/>
  <c r="P50" i="18"/>
  <c r="P77" i="18"/>
  <c r="P67" i="18" s="1"/>
  <c r="Q50" i="18"/>
  <c r="Q77" i="18"/>
  <c r="Q67" i="18" s="1"/>
  <c r="Q80" i="18"/>
  <c r="Q68" i="18" s="1"/>
  <c r="Q62" i="18"/>
  <c r="Q66" i="18" l="1"/>
  <c r="Q72" i="18" s="1"/>
  <c r="Q61" i="18"/>
  <c r="Q64" i="18" s="1"/>
  <c r="P66" i="18"/>
  <c r="P72" i="18" s="1"/>
  <c r="P61" i="18"/>
  <c r="P64" i="18" s="1"/>
</calcChain>
</file>

<file path=xl/sharedStrings.xml><?xml version="1.0" encoding="utf-8"?>
<sst xmlns="http://schemas.openxmlformats.org/spreadsheetml/2006/main" count="856" uniqueCount="329">
  <si>
    <t>Tax category</t>
  </si>
  <si>
    <t>Elasticity of tax revenue relative to its base</t>
  </si>
  <si>
    <t>Elasticity of base relative to OG</t>
  </si>
  <si>
    <t>Elasticity of tax revenue relative to OG</t>
  </si>
  <si>
    <t>PIT</t>
  </si>
  <si>
    <t xml:space="preserve"> = (1,5 - 2,0)</t>
  </si>
  <si>
    <t xml:space="preserve"> = (0,6 - 0,9)</t>
  </si>
  <si>
    <t xml:space="preserve"> = (1,0 - 1,7)</t>
  </si>
  <si>
    <t>CIT</t>
  </si>
  <si>
    <t xml:space="preserve"> = 1</t>
  </si>
  <si>
    <t xml:space="preserve"> = (1,2 - 1,8)</t>
  </si>
  <si>
    <t>SSC</t>
  </si>
  <si>
    <t xml:space="preserve"> = (0,8 - 1,1)</t>
  </si>
  <si>
    <t xml:space="preserve"> = (0,5 - 0,9)</t>
  </si>
  <si>
    <t>IT</t>
  </si>
  <si>
    <t>BE</t>
  </si>
  <si>
    <t>BG</t>
  </si>
  <si>
    <t>CZ</t>
  </si>
  <si>
    <t>DK</t>
  </si>
  <si>
    <t>DE</t>
  </si>
  <si>
    <t>EE</t>
  </si>
  <si>
    <t>IE</t>
  </si>
  <si>
    <t>EL</t>
  </si>
  <si>
    <t>ES</t>
  </si>
  <si>
    <t>FR</t>
  </si>
  <si>
    <t>CY</t>
  </si>
  <si>
    <t>LV</t>
  </si>
  <si>
    <t>LT</t>
  </si>
  <si>
    <t>LU</t>
  </si>
  <si>
    <t>HU</t>
  </si>
  <si>
    <t>MT</t>
  </si>
  <si>
    <t>NL</t>
  </si>
  <si>
    <t>AT</t>
  </si>
  <si>
    <t>PL</t>
  </si>
  <si>
    <t>PT</t>
  </si>
  <si>
    <t>RO</t>
  </si>
  <si>
    <t>SI</t>
  </si>
  <si>
    <t>SK</t>
  </si>
  <si>
    <t>FI</t>
  </si>
  <si>
    <t>SE</t>
  </si>
  <si>
    <t>UK</t>
  </si>
  <si>
    <t>Tax category (tax base)</t>
  </si>
  <si>
    <t>ECB</t>
  </si>
  <si>
    <t>OECD</t>
  </si>
  <si>
    <t>Sensitivity of Revenues</t>
  </si>
  <si>
    <t>Sensitivity of Expenditures</t>
  </si>
  <si>
    <t>Overall Sensitivity</t>
  </si>
  <si>
    <t>EC</t>
  </si>
  <si>
    <t>MoF</t>
  </si>
  <si>
    <t>NBS</t>
  </si>
  <si>
    <t>MNB</t>
  </si>
  <si>
    <t>AS</t>
  </si>
  <si>
    <t>SS</t>
  </si>
  <si>
    <t>LS</t>
  </si>
  <si>
    <t>LA</t>
  </si>
  <si>
    <t>Changes</t>
  </si>
  <si>
    <t>MIN</t>
  </si>
  <si>
    <t>MAX</t>
  </si>
  <si>
    <t>Absolute</t>
  </si>
  <si>
    <t>AVG</t>
  </si>
  <si>
    <t>MED</t>
  </si>
  <si>
    <t>epsilon</t>
  </si>
  <si>
    <t>OG_EC</t>
  </si>
  <si>
    <t>CC_EC</t>
  </si>
  <si>
    <t>balance</t>
  </si>
  <si>
    <t>b-to-gdp</t>
  </si>
  <si>
    <t>OO-RRZ</t>
  </si>
  <si>
    <t>SB_EC</t>
  </si>
  <si>
    <t>CBR</t>
  </si>
  <si>
    <t>ECB_overall_taxes</t>
  </si>
  <si>
    <t>MNB_PEN</t>
  </si>
  <si>
    <t>MNB_DEF</t>
  </si>
  <si>
    <t>YGAP</t>
  </si>
  <si>
    <t>WPGAP</t>
  </si>
  <si>
    <t>EPGAP</t>
  </si>
  <si>
    <t>FGAP</t>
  </si>
  <si>
    <t>CPGAP</t>
  </si>
  <si>
    <t>UGAP</t>
  </si>
  <si>
    <t>rhp_c</t>
  </si>
  <si>
    <t>rsp_c</t>
  </si>
  <si>
    <t>rf_c</t>
  </si>
  <si>
    <t>ri_c</t>
  </si>
  <si>
    <t>xu_c</t>
  </si>
  <si>
    <t>cyc</t>
  </si>
  <si>
    <t>struct</t>
  </si>
  <si>
    <t>CC</t>
  </si>
  <si>
    <t>one-offs</t>
  </si>
  <si>
    <t>output gap</t>
  </si>
  <si>
    <t>elasticities</t>
  </si>
  <si>
    <t>budgetary items</t>
  </si>
  <si>
    <t>disaggregation vs aggregation</t>
  </si>
  <si>
    <t>Output gap</t>
  </si>
  <si>
    <t xml:space="preserve">   - CBR</t>
  </si>
  <si>
    <t xml:space="preserve">   - EC</t>
  </si>
  <si>
    <t>Gaps in macroeconomic bases</t>
  </si>
  <si>
    <t xml:space="preserve">   - profit</t>
  </si>
  <si>
    <t xml:space="preserve">   - average compensation</t>
  </si>
  <si>
    <t xml:space="preserve">   - employment</t>
  </si>
  <si>
    <t xml:space="preserve">   - unemployment</t>
  </si>
  <si>
    <t xml:space="preserve">   - private consumption</t>
  </si>
  <si>
    <t>Items sensitive to the cycle</t>
  </si>
  <si>
    <t xml:space="preserve">   - direct taxes paid by households</t>
  </si>
  <si>
    <t xml:space="preserve">   - social security constributions</t>
  </si>
  <si>
    <t xml:space="preserve">   - direct taxes paid by firms</t>
  </si>
  <si>
    <t xml:space="preserve">   - indirect taxes paid by households</t>
  </si>
  <si>
    <t xml:space="preserve">   - unemployment benefits</t>
  </si>
  <si>
    <t xml:space="preserve">   - pensions</t>
  </si>
  <si>
    <t>Nominal GDP</t>
  </si>
  <si>
    <t xml:space="preserve">   - PIT-to-Y</t>
  </si>
  <si>
    <t xml:space="preserve">   - CIT-to-Y</t>
  </si>
  <si>
    <t xml:space="preserve">   - SSC-to-Y</t>
  </si>
  <si>
    <t xml:space="preserve">   - IT-to-Y</t>
  </si>
  <si>
    <t xml:space="preserve">   - UB-to-Y</t>
  </si>
  <si>
    <t xml:space="preserve">   - share R/Y</t>
  </si>
  <si>
    <t xml:space="preserve">   - share X/Y</t>
  </si>
  <si>
    <t xml:space="preserve">   - share PIT/R</t>
  </si>
  <si>
    <t xml:space="preserve">   - share CIT/R</t>
  </si>
  <si>
    <t xml:space="preserve">   - share SSC/R</t>
  </si>
  <si>
    <t xml:space="preserve">   - share IT/R</t>
  </si>
  <si>
    <t xml:space="preserve">   - share UB/X</t>
  </si>
  <si>
    <t xml:space="preserve">   - overall EC</t>
  </si>
  <si>
    <t xml:space="preserve">   - DHT-to-AC</t>
  </si>
  <si>
    <t xml:space="preserve">   - DHT-to-E</t>
  </si>
  <si>
    <t xml:space="preserve">   - SSC-to-AC</t>
  </si>
  <si>
    <t xml:space="preserve">   - SSC-to-E</t>
  </si>
  <si>
    <t xml:space="preserve">   - F-to-GOP</t>
  </si>
  <si>
    <t xml:space="preserve">   - IT-to-PC</t>
  </si>
  <si>
    <t xml:space="preserve">   - UB-to-U</t>
  </si>
  <si>
    <t xml:space="preserve">   - PEN-to-AC</t>
  </si>
  <si>
    <t>Cyclical component</t>
  </si>
  <si>
    <t>One-offs</t>
  </si>
  <si>
    <t>Headline balance</t>
  </si>
  <si>
    <t>% of GDP</t>
  </si>
  <si>
    <t>Structural balance</t>
  </si>
  <si>
    <t>Difference in SB between CBR and EC</t>
  </si>
  <si>
    <t>1. Different one-offs</t>
  </si>
  <si>
    <t>2. Different output gap</t>
  </si>
  <si>
    <t>3. Different elasticities</t>
  </si>
  <si>
    <t>4. Different items</t>
  </si>
  <si>
    <t>5. Disaggregation vs aggregation</t>
  </si>
  <si>
    <t>6. Residual</t>
  </si>
  <si>
    <t>memorandum item: implied elasticity</t>
  </si>
  <si>
    <t>CC1</t>
  </si>
  <si>
    <t>CC2</t>
  </si>
  <si>
    <t>CC3</t>
  </si>
  <si>
    <t>CC4</t>
  </si>
  <si>
    <t>COUNTRY</t>
  </si>
  <si>
    <t>Increasing +, decreasing -</t>
  </si>
  <si>
    <t>Temporary measures</t>
  </si>
  <si>
    <t>Balance</t>
  </si>
  <si>
    <t>Interest payments</t>
  </si>
  <si>
    <t xml:space="preserve">   due to changes in average interest rate</t>
  </si>
  <si>
    <t xml:space="preserve">   due to changes in debt level</t>
  </si>
  <si>
    <t>Primary balance</t>
  </si>
  <si>
    <t>Total revenue</t>
  </si>
  <si>
    <t xml:space="preserve">   Direct taxes payable by corporations</t>
  </si>
  <si>
    <t xml:space="preserve">      Fiscal drag</t>
  </si>
  <si>
    <t xml:space="preserve">      Decoupling of base from GDP</t>
  </si>
  <si>
    <t xml:space="preserve">      Legislation changes</t>
  </si>
  <si>
    <t xml:space="preserve">      Residual</t>
  </si>
  <si>
    <t xml:space="preserve">   Direct taxes payable by households</t>
  </si>
  <si>
    <t>Sum of sub items below</t>
  </si>
  <si>
    <t xml:space="preserve">   Social contributions</t>
  </si>
  <si>
    <t xml:space="preserve">    Indirect taxes</t>
  </si>
  <si>
    <t xml:space="preserve">      of which Legislation changes</t>
  </si>
  <si>
    <t xml:space="preserve">   Taxes and social contributions overall</t>
  </si>
  <si>
    <t>Total primary expenditure</t>
  </si>
  <si>
    <t xml:space="preserve">   Social payments</t>
  </si>
  <si>
    <t xml:space="preserve">      of which old-age pensions</t>
  </si>
  <si>
    <t xml:space="preserve">      of which unemployment benefits</t>
  </si>
  <si>
    <t xml:space="preserve">      of which social transfers in kind</t>
  </si>
  <si>
    <t xml:space="preserve">   Subsidies</t>
  </si>
  <si>
    <t xml:space="preserve">   Compensation of employees</t>
  </si>
  <si>
    <t xml:space="preserve">   Intermediate consumption</t>
  </si>
  <si>
    <t xml:space="preserve">   Government investment</t>
  </si>
  <si>
    <t>Memorandum items</t>
  </si>
  <si>
    <t xml:space="preserve">   Trend growth of real GDP</t>
  </si>
  <si>
    <t xml:space="preserve">   Change in GDP deflator</t>
  </si>
  <si>
    <t xml:space="preserve">   Change in public employees</t>
  </si>
  <si>
    <t xml:space="preserve">"Real" and "price" decoupling </t>
  </si>
  <si>
    <t>Direct taxes payable by households</t>
  </si>
  <si>
    <t>Decoupling of base from GDP</t>
  </si>
  <si>
    <t xml:space="preserve">   of which real decoupling</t>
  </si>
  <si>
    <t xml:space="preserve">   of which price decoupling</t>
  </si>
  <si>
    <t>Social contributions</t>
  </si>
  <si>
    <t>Indirect taxes</t>
  </si>
  <si>
    <t>Taxes and social contributions overall</t>
  </si>
  <si>
    <t>Note: Due to rounding there might be deviations between aggregate numbers and the sum of individual numbers.</t>
  </si>
  <si>
    <t>Checks</t>
  </si>
  <si>
    <t>Balance = revenue minus expenditure</t>
  </si>
  <si>
    <t>Total revenue = sub-components</t>
  </si>
  <si>
    <t>Primary expenditure = sub components</t>
  </si>
  <si>
    <t>BREAKDOWN OF FISCAL DRAG AND DECOUPLING FOR DIRECT TAXES PAID BY HOUSEHOLDS AND INDIRECT TAXES</t>
  </si>
  <si>
    <t xml:space="preserve">Direct taxes paid by households </t>
  </si>
  <si>
    <t>Fiscal drag due to taxes on labour income</t>
  </si>
  <si>
    <t xml:space="preserve">Fiscal drag due to taxes paid on capital income </t>
  </si>
  <si>
    <t>Decoupling due to taxes on labour income</t>
  </si>
  <si>
    <t xml:space="preserve">Decoupling due to taxes paid on capital income </t>
  </si>
  <si>
    <t>Fiscal drag due to taxes linked to private consumption</t>
  </si>
  <si>
    <t>Fiscal drag due to taxes linked to operating surplus</t>
  </si>
  <si>
    <t>Fiscal drag due to taxes linked to production / value added</t>
  </si>
  <si>
    <t>Fiscal drag due to taxes linked to other tax base</t>
  </si>
  <si>
    <t>Decoupling due to taxes linked to private consumption</t>
  </si>
  <si>
    <t>Decoupling due to taxes linked to operating surplus</t>
  </si>
  <si>
    <t xml:space="preserve">Decoupling due to taxes linked to production  / value added </t>
  </si>
  <si>
    <t>Decoupling due to taxes linked to other tax base</t>
  </si>
  <si>
    <t>Indirect taxes linked to private consumption</t>
  </si>
  <si>
    <t>Indirect taxes linked to production / value added</t>
  </si>
  <si>
    <t>Indirect taxes linked to other tax base</t>
  </si>
  <si>
    <t>YGAP_MNB</t>
  </si>
  <si>
    <t>YGAP_ECB</t>
  </si>
  <si>
    <t>WPGAP_MNB</t>
  </si>
  <si>
    <t>WPGAP_ECB</t>
  </si>
  <si>
    <t>EPGAP_MNB</t>
  </si>
  <si>
    <t>EPGAP_ECB</t>
  </si>
  <si>
    <t>FGAP_MNB</t>
  </si>
  <si>
    <t>FGAP_ECB</t>
  </si>
  <si>
    <t>CPGAP_MNB</t>
  </si>
  <si>
    <t>CPGAP_ECB</t>
  </si>
  <si>
    <t>UGAP_MNB</t>
  </si>
  <si>
    <t>UGAP_ECB</t>
  </si>
  <si>
    <t>Elasticities</t>
  </si>
  <si>
    <t>Year</t>
  </si>
  <si>
    <t>Elasticity of net income</t>
  </si>
  <si>
    <t>Elasticity of PIT</t>
  </si>
  <si>
    <t>Elasticity of SSC</t>
  </si>
  <si>
    <r>
      <t>Changes in</t>
    </r>
    <r>
      <rPr>
        <b/>
        <i/>
        <sz val="9"/>
        <color theme="1"/>
        <rFont val="Constantia"/>
        <family val="1"/>
        <charset val="238"/>
      </rPr>
      <t xml:space="preserve"> cyclically adjusted </t>
    </r>
    <r>
      <rPr>
        <b/>
        <sz val="9"/>
        <color theme="1"/>
        <rFont val="Constantia"/>
        <family val="1"/>
        <charset val="238"/>
      </rPr>
      <t>fiscal components, excluding temporary measures</t>
    </r>
    <r>
      <rPr>
        <vertAlign val="superscript"/>
        <sz val="9"/>
        <color theme="1"/>
        <rFont val="Constantia"/>
        <family val="1"/>
        <charset val="238"/>
      </rPr>
      <t>1)</t>
    </r>
    <r>
      <rPr>
        <b/>
        <sz val="9"/>
        <color theme="1"/>
        <rFont val="Constantia"/>
        <family val="1"/>
        <charset val="238"/>
      </rPr>
      <t xml:space="preserve"> (as a percentage of trend GDP) (ESA methodology)</t>
    </r>
  </si>
  <si>
    <r>
      <t>Unadjusted balance</t>
    </r>
    <r>
      <rPr>
        <vertAlign val="superscript"/>
        <sz val="9"/>
        <rFont val="Constantia"/>
        <family val="1"/>
        <charset val="238"/>
      </rPr>
      <t>2)</t>
    </r>
  </si>
  <si>
    <r>
      <t xml:space="preserve">Formula </t>
    </r>
    <r>
      <rPr>
        <b/>
        <sz val="9"/>
        <color indexed="10"/>
        <rFont val="Constantia"/>
        <family val="1"/>
        <charset val="238"/>
      </rPr>
      <t>prepared</t>
    </r>
    <r>
      <rPr>
        <b/>
        <sz val="9"/>
        <rFont val="Constantia"/>
        <family val="1"/>
        <charset val="238"/>
      </rPr>
      <t xml:space="preserve"> for lagged effects</t>
    </r>
  </si>
  <si>
    <r>
      <t xml:space="preserve">      Memo item: included in expenditure</t>
    </r>
    <r>
      <rPr>
        <vertAlign val="superscript"/>
        <sz val="9"/>
        <rFont val="Constantia"/>
        <family val="1"/>
        <charset val="238"/>
      </rPr>
      <t>3)</t>
    </r>
  </si>
  <si>
    <r>
      <t xml:space="preserve">   Non-tax-related revenue </t>
    </r>
    <r>
      <rPr>
        <vertAlign val="superscript"/>
        <sz val="9"/>
        <rFont val="Constantia"/>
        <family val="1"/>
        <charset val="238"/>
      </rPr>
      <t>5)</t>
    </r>
  </si>
  <si>
    <r>
      <t xml:space="preserve">      of which EU </t>
    </r>
    <r>
      <rPr>
        <i/>
        <vertAlign val="superscript"/>
        <sz val="9"/>
        <color indexed="8"/>
        <rFont val="Constantia"/>
        <family val="1"/>
        <charset val="238"/>
      </rPr>
      <t>6</t>
    </r>
    <r>
      <rPr>
        <vertAlign val="superscript"/>
        <sz val="9"/>
        <color indexed="8"/>
        <rFont val="Constantia"/>
        <family val="1"/>
        <charset val="238"/>
      </rPr>
      <t>)</t>
    </r>
  </si>
  <si>
    <r>
      <t>(of which: due to automatic indexation)</t>
    </r>
    <r>
      <rPr>
        <vertAlign val="superscript"/>
        <sz val="9"/>
        <rFont val="Constantia"/>
        <family val="1"/>
        <charset val="238"/>
      </rPr>
      <t>7)</t>
    </r>
  </si>
  <si>
    <r>
      <t xml:space="preserve">   Other</t>
    </r>
    <r>
      <rPr>
        <vertAlign val="superscript"/>
        <sz val="9"/>
        <rFont val="Constantia"/>
        <family val="1"/>
        <charset val="238"/>
      </rPr>
      <t>8)</t>
    </r>
  </si>
  <si>
    <r>
      <t xml:space="preserve">   Health care</t>
    </r>
    <r>
      <rPr>
        <vertAlign val="superscript"/>
        <sz val="9"/>
        <rFont val="Constantia"/>
        <family val="1"/>
        <charset val="238"/>
      </rPr>
      <t>9)</t>
    </r>
  </si>
  <si>
    <r>
      <t xml:space="preserve">Formula </t>
    </r>
    <r>
      <rPr>
        <b/>
        <sz val="9"/>
        <color indexed="10"/>
        <rFont val="Constantia"/>
        <family val="1"/>
        <charset val="238"/>
      </rPr>
      <t>prepared</t>
    </r>
    <r>
      <rPr>
        <b/>
        <sz val="9"/>
        <rFont val="Constantia"/>
        <family val="1"/>
        <charset val="238"/>
      </rPr>
      <t xml:space="preserve"> for lagged effects (and to exclude residual unrelated to labour income from fiscal drag)</t>
    </r>
  </si>
  <si>
    <r>
      <t>1</t>
    </r>
    <r>
      <rPr>
        <sz val="9"/>
        <rFont val="Constantia"/>
        <family val="1"/>
        <charset val="238"/>
      </rPr>
      <t xml:space="preserve"> The fiscal balance is given according to the EDP definition, interest includes settlements under swaps and FRAs. –  </t>
    </r>
    <r>
      <rPr>
        <b/>
        <sz val="9"/>
        <rFont val="Constantia"/>
        <family val="1"/>
        <charset val="238"/>
      </rPr>
      <t>2</t>
    </r>
    <r>
      <rPr>
        <sz val="9"/>
        <rFont val="Constantia"/>
        <family val="1"/>
        <charset val="238"/>
      </rPr>
      <t xml:space="preserve"> Change in unadjusted balance, cyclical component and temporary measures as percentage of nominal GDP. Due to the different denominator, the change in the ratio of the structural balance to trend nominal GDP may deviate slightly from the change in the ratio to nominal GDP of the unadjusted balance less cyclical component less temporary measures. –  </t>
    </r>
    <r>
      <rPr>
        <b/>
        <sz val="9"/>
        <rFont val="Constantia"/>
        <family val="1"/>
        <charset val="238"/>
      </rPr>
      <t>3</t>
    </r>
    <r>
      <rPr>
        <sz val="9"/>
        <rFont val="Constantia"/>
        <family val="1"/>
        <charset val="238"/>
      </rPr>
      <t xml:space="preserve"> Payments attributable to the general government sector (estimated). – </t>
    </r>
    <r>
      <rPr>
        <b/>
        <sz val="9"/>
        <rFont val="Constantia"/>
        <family val="1"/>
        <charset val="238"/>
      </rPr>
      <t>4</t>
    </r>
    <r>
      <rPr>
        <sz val="9"/>
        <rFont val="Constantia"/>
        <family val="1"/>
        <charset val="238"/>
      </rPr>
      <t xml:space="preserve"> Direct taxes payable by non-residents plus capital taxes. – </t>
    </r>
    <r>
      <rPr>
        <b/>
        <sz val="9"/>
        <rFont val="Constantia"/>
        <family val="1"/>
        <charset val="238"/>
      </rPr>
      <t>5</t>
    </r>
    <r>
      <rPr>
        <sz val="9"/>
        <rFont val="Constantia"/>
        <family val="1"/>
        <charset val="238"/>
      </rPr>
      <t xml:space="preserve"> Other current transfers receivable, sales and capital revenue other than capital taxes. – </t>
    </r>
    <r>
      <rPr>
        <b/>
        <sz val="9"/>
        <rFont val="Constantia"/>
        <family val="1"/>
        <charset val="238"/>
      </rPr>
      <t>6</t>
    </r>
    <r>
      <rPr>
        <sz val="9"/>
        <rFont val="Constantia"/>
        <family val="1"/>
        <charset val="238"/>
      </rPr>
      <t xml:space="preserve"> Current and capital transfers from the European Union to general government. – </t>
    </r>
    <r>
      <rPr>
        <b/>
        <sz val="9"/>
        <rFont val="Constantia"/>
        <family val="1"/>
        <charset val="238"/>
      </rPr>
      <t>7</t>
    </r>
    <r>
      <rPr>
        <sz val="9"/>
        <rFont val="Constantia"/>
        <family val="1"/>
        <charset val="238"/>
      </rPr>
      <t xml:space="preserve"> For price effects: see Kremer et al. (2006). – </t>
    </r>
    <r>
      <rPr>
        <b/>
        <sz val="9"/>
        <rFont val="Constantia"/>
        <family val="1"/>
        <charset val="238"/>
      </rPr>
      <t>8</t>
    </r>
    <r>
      <rPr>
        <sz val="9"/>
        <rFont val="Constantia"/>
        <family val="1"/>
        <charset val="238"/>
      </rPr>
      <t xml:space="preserve"> Other current transfers payable, other net acquisitions of non-financial assets and capital transfers. – </t>
    </r>
    <r>
      <rPr>
        <b/>
        <sz val="9"/>
        <rFont val="Constantia"/>
        <family val="1"/>
        <charset val="238"/>
      </rPr>
      <t>9</t>
    </r>
    <r>
      <rPr>
        <sz val="9"/>
        <rFont val="Constantia"/>
        <family val="1"/>
        <charset val="238"/>
      </rPr>
      <t xml:space="preserve"> Social benefits, social transfers in kind and other current transfers that can be allocated into the function of the provision of public health care services. </t>
    </r>
  </si>
  <si>
    <r>
      <t xml:space="preserve">Formulas </t>
    </r>
    <r>
      <rPr>
        <b/>
        <sz val="9"/>
        <color indexed="10"/>
        <rFont val="Constantia"/>
        <family val="1"/>
        <charset val="238"/>
      </rPr>
      <t>prepared</t>
    </r>
    <r>
      <rPr>
        <b/>
        <sz val="9"/>
        <rFont val="Constantia"/>
        <family val="1"/>
        <charset val="238"/>
      </rPr>
      <t xml:space="preserve"> for lagged effects</t>
    </r>
  </si>
  <si>
    <t>Table 1: EC (OECD) – tax elasticities</t>
  </si>
  <si>
    <t>Table 2 – Country specific budget semi-elasticities</t>
  </si>
  <si>
    <t>Table 3: ECB –tax elasticities (EU15)</t>
  </si>
  <si>
    <t>Figure 1 – Evolution of current account deficit in Slovakia  (% of GDP)</t>
  </si>
  <si>
    <t>Table 4 – Average revisions to SB changes (EC methodology, % of GDP)</t>
  </si>
  <si>
    <t>Figure 3 – Average absolute revisions to CABs (% of GDP)</t>
  </si>
  <si>
    <t>Figure 2 – Last vintage of CAB estimates in Slovakia (% of GDP)</t>
  </si>
  <si>
    <t>Figure 5 – CBR´s methodology to calculate CABs</t>
  </si>
  <si>
    <t>Figure 6 – OG estimates (% of GDP)</t>
  </si>
  <si>
    <t>Figure 7 –CC estimates based on the aggregated methodology (% of GDP)</t>
  </si>
  <si>
    <t>Figure 8 – Cyclical component using different tax revenues (% of GDP)</t>
  </si>
  <si>
    <t>Figure 9 – Gaps in macroeconomic bases (% of GDP)</t>
  </si>
  <si>
    <t>Figure 10 – Cyclical components from different approaches (% of GDP)</t>
  </si>
  <si>
    <t>Table 5 – One-off and temporary measures identified by CBR  (%GDP)</t>
  </si>
  <si>
    <t xml:space="preserve"> - stockpiling in excise taxes </t>
  </si>
  <si>
    <t xml:space="preserve"> - exit from the fully-funded pension pillar </t>
  </si>
  <si>
    <t xml:space="preserve"> - personal income tax (temporary increase of basic tax allowance) </t>
  </si>
  <si>
    <t xml:space="preserve"> - tax on excess emission allowances </t>
  </si>
  <si>
    <t xml:space="preserve"> -  tax amnesty</t>
  </si>
  <si>
    <t xml:space="preserve"> - VAT (accrual change due to EU membership) </t>
  </si>
  <si>
    <t xml:space="preserve"> - revenues of Social Insurance Agency from debt bailout in healthcare</t>
  </si>
  <si>
    <t xml:space="preserve"> - VAT revenue from a PPP project</t>
  </si>
  <si>
    <t xml:space="preserve"> - extraordinary profit from the central bank </t>
  </si>
  <si>
    <t xml:space="preserve"> - voucher privatization revenues</t>
  </si>
  <si>
    <t xml:space="preserve"> - revenues from the sales of telecommunication licenses</t>
  </si>
  <si>
    <t xml:space="preserve"> - debt remission towards foreign countries </t>
  </si>
  <si>
    <t xml:space="preserve"> -  foreign debt repayment via goods</t>
  </si>
  <si>
    <t xml:space="preserve"> -  remission of receivables towards non-financial corporations</t>
  </si>
  <si>
    <t xml:space="preserve"> - assumption of high-risk guarantee of National Property Fund</t>
  </si>
  <si>
    <t xml:space="preserve"> - costs of bank bailout </t>
  </si>
  <si>
    <t xml:space="preserve"> - costs of natural disasters (drought/floods)</t>
  </si>
  <si>
    <t xml:space="preserve"> - accrualisation of high-risk state guarantees</t>
  </si>
  <si>
    <t xml:space="preserve"> - accrualisation of railway companies´ and hospitals´ liabilities</t>
  </si>
  <si>
    <t xml:space="preserve"> -  special levy in the banking sector (incl. CIT)</t>
  </si>
  <si>
    <t xml:space="preserve"> - temporary entrepreneurial levy in regul. industries (incl. CIT)</t>
  </si>
  <si>
    <t xml:space="preserve"> - taxation of retained earnings before 2004</t>
  </si>
  <si>
    <t xml:space="preserve"> - digital dividend</t>
  </si>
  <si>
    <t xml:space="preserve"> - extended levy in banking sector</t>
  </si>
  <si>
    <t xml:space="preserve"> - selling of strategic oil reserves outside the GG sector</t>
  </si>
  <si>
    <t xml:space="preserve"> - cancelled "bearer" deposits </t>
  </si>
  <si>
    <t xml:space="preserve"> - dividends</t>
  </si>
  <si>
    <t xml:space="preserve"> - revenues from sales of state property</t>
  </si>
  <si>
    <t xml:space="preserve"> - JAVYS (voluntary grant)</t>
  </si>
  <si>
    <t xml:space="preserve"> - reimbursement of EU sources in transport sector</t>
  </si>
  <si>
    <t xml:space="preserve"> - repayment for loans of Cargo </t>
  </si>
  <si>
    <t xml:space="preserve"> - repayments of loans Water-management development</t>
  </si>
  <si>
    <t>TOTAL (%GDP)</t>
  </si>
  <si>
    <t>-</t>
  </si>
  <si>
    <t>EC (%GDP)</t>
  </si>
  <si>
    <t xml:space="preserve">Figure 12 – One-off and temporary measures </t>
  </si>
  <si>
    <t>Figure 13 – SB estimates (% of GDP)</t>
  </si>
  <si>
    <t>Figure 14 –Change in SB (% of GDP)</t>
  </si>
  <si>
    <t>Figure 11 – Change in the cyclical components from different approaches (% of GDP)</t>
  </si>
  <si>
    <t>SB_CBR</t>
  </si>
  <si>
    <t>Figure 15 – Difference between SB estimates of the EC and the CBR (% of GDP)</t>
  </si>
  <si>
    <t>OG_CBR</t>
  </si>
  <si>
    <t>CC_AGGR_CBR</t>
  </si>
  <si>
    <t>EC_CBR</t>
  </si>
  <si>
    <t>Table: Comparison of different approaches to measuring consolidation</t>
  </si>
  <si>
    <t>NPC scenario (% GDP)</t>
  </si>
  <si>
    <t>NPC general government balance</t>
  </si>
  <si>
    <r>
      <t>of which</t>
    </r>
    <r>
      <rPr>
        <sz val="10"/>
        <color theme="1"/>
        <rFont val="Constantia"/>
        <family val="1"/>
        <charset val="238"/>
      </rPr>
      <t>: cycle, one-offs, interest, fully-funded pillar, other</t>
    </r>
  </si>
  <si>
    <t>Adjusted NPC general government balance (1-2)</t>
  </si>
  <si>
    <t>Different approaches to measuring consolidation (% GDP)</t>
  </si>
  <si>
    <t>General government balance - target</t>
  </si>
  <si>
    <r>
      <t xml:space="preserve">Adjusted general government balance </t>
    </r>
    <r>
      <rPr>
        <sz val="10"/>
        <color theme="1"/>
        <rFont val="Constantia"/>
        <family val="1"/>
        <charset val="238"/>
      </rPr>
      <t>(4-5)</t>
    </r>
  </si>
  <si>
    <t>Consolidation effort - annual change of line 6</t>
  </si>
  <si>
    <t>Size of consolidation measures - cumulative (4-1)</t>
  </si>
  <si>
    <t>Size of consolidation measures - annual change of line 8</t>
  </si>
  <si>
    <t>2.3*</t>
  </si>
  <si>
    <t>1.3*</t>
  </si>
  <si>
    <t>* Values used in calculation are based on NPC scenario and other data of CBR                                                          Source: CBR, MF SR</t>
  </si>
  <si>
    <t xml:space="preserve">Elasticities used in calculations  </t>
  </si>
  <si>
    <t>Estimation of elasticities from microsimulations</t>
  </si>
  <si>
    <t>Differences between the EC and the CBR</t>
  </si>
  <si>
    <t>Current account balance</t>
  </si>
  <si>
    <r>
      <t>PIT</t>
    </r>
    <r>
      <rPr>
        <sz val="10"/>
        <rFont val="Constantia"/>
        <family val="1"/>
        <charset val="238"/>
      </rPr>
      <t xml:space="preserve"> (employment in private sector)</t>
    </r>
  </si>
  <si>
    <r>
      <t>PIT</t>
    </r>
    <r>
      <rPr>
        <sz val="10"/>
        <rFont val="Constantia"/>
        <family val="1"/>
        <charset val="238"/>
      </rPr>
      <t xml:space="preserve"> (compensation per private sector worker)</t>
    </r>
  </si>
  <si>
    <r>
      <t>CIT</t>
    </r>
    <r>
      <rPr>
        <sz val="10"/>
        <rFont val="Constantia"/>
        <family val="1"/>
        <charset val="238"/>
      </rPr>
      <t xml:space="preserve"> (company profit)</t>
    </r>
  </si>
  <si>
    <r>
      <t>SSC</t>
    </r>
    <r>
      <rPr>
        <sz val="10"/>
        <rFont val="Constantia"/>
        <family val="1"/>
        <charset val="238"/>
      </rPr>
      <t xml:space="preserve"> (compensation per private sector worker)</t>
    </r>
  </si>
  <si>
    <r>
      <t xml:space="preserve">IT </t>
    </r>
    <r>
      <rPr>
        <sz val="10"/>
        <rFont val="Constantia"/>
        <family val="1"/>
        <charset val="238"/>
      </rPr>
      <t>(private consumption)</t>
    </r>
  </si>
  <si>
    <r>
      <t>UB</t>
    </r>
    <r>
      <rPr>
        <sz val="10"/>
        <rFont val="Constantia"/>
        <family val="1"/>
        <charset val="238"/>
      </rPr>
      <t xml:space="preserve"> (number of unemployed)</t>
    </r>
  </si>
  <si>
    <r>
      <t xml:space="preserve">Figure 4 –Average absolute revisions to </t>
    </r>
    <r>
      <rPr>
        <b/>
        <i/>
        <sz val="10"/>
        <rFont val="Constantia"/>
        <family val="1"/>
        <charset val="238"/>
      </rPr>
      <t xml:space="preserve">change </t>
    </r>
    <r>
      <rPr>
        <b/>
        <sz val="10"/>
        <rFont val="Constantia"/>
        <family val="1"/>
        <charset val="238"/>
      </rPr>
      <t>in the CAB (% of GDP)</t>
    </r>
  </si>
  <si>
    <r>
      <t xml:space="preserve">Consolidation effort – </t>
    </r>
    <r>
      <rPr>
        <b/>
        <sz val="10"/>
        <rFont val="Constantia"/>
        <family val="1"/>
        <charset val="238"/>
      </rPr>
      <t>new concept</t>
    </r>
    <r>
      <rPr>
        <sz val="10"/>
        <rFont val="Constantia"/>
        <family val="1"/>
        <charset val="238"/>
      </rPr>
      <t xml:space="preserve"> - cumulative (6-3)</t>
    </r>
  </si>
  <si>
    <r>
      <t xml:space="preserve">Consolidation effort – </t>
    </r>
    <r>
      <rPr>
        <b/>
        <sz val="10"/>
        <rFont val="Constantia"/>
        <family val="1"/>
        <charset val="238"/>
      </rPr>
      <t>new concept</t>
    </r>
    <r>
      <rPr>
        <sz val="10"/>
        <rFont val="Constantia"/>
        <family val="1"/>
        <charset val="238"/>
      </rPr>
      <t xml:space="preserve"> - annual change of line 10</t>
    </r>
  </si>
  <si>
    <r>
      <t xml:space="preserve">   Other tax revenue</t>
    </r>
    <r>
      <rPr>
        <b/>
        <vertAlign val="superscript"/>
        <sz val="9"/>
        <rFont val="Constantia"/>
        <family val="1"/>
        <charset val="238"/>
      </rPr>
      <t>4)</t>
    </r>
  </si>
  <si>
    <t>CC_NBS</t>
  </si>
  <si>
    <t>headline</t>
  </si>
  <si>
    <t>GG</t>
  </si>
  <si>
    <t>OO</t>
  </si>
  <si>
    <t>SB</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</si>
</sst>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 _€_-;\-* #,##0.00\ _€_-;_-* &quot;-&quot;??\ _€_-;_-@_-"/>
    <numFmt numFmtId="164" formatCode="_(* #,##0.00_);_(* \(#,##0.00\);_(* &quot;-&quot;??_);_(@_)"/>
    <numFmt numFmtId="165" formatCode="_-* #,##0.00\ _S_k_-;\-* #,##0.00\ _S_k_-;_-* &quot;-&quot;??\ _S_k_-;_-@_-"/>
    <numFmt numFmtId="166" formatCode="_-* #,##0.00\ _S_k_-;\-* #,##0.00\ _S_k_-;_-* \-??\ _S_k_-;_-@_-"/>
    <numFmt numFmtId="167" formatCode="[$-409]mmm\-yy;@"/>
    <numFmt numFmtId="168" formatCode="0.0"/>
    <numFmt numFmtId="169" formatCode="0.000"/>
    <numFmt numFmtId="170" formatCode="0.0%"/>
    <numFmt numFmtId="171" formatCode="0.00000"/>
    <numFmt numFmtId="172" formatCode="_-* #,##0.00_-;\-* #,##0.00_-;_-* &quot;-&quot;??_-;_-@_-"/>
    <numFmt numFmtId="173" formatCode="_-* #,##0_-;\-* #,##0_-;_-* &quot;-&quot;??_-;_-@_-"/>
    <numFmt numFmtId="174" formatCode="General_);[Red]\-General_)"/>
    <numFmt numFmtId="175" formatCode="_-* #,##0_-;\-* #,##0_-;_-* &quot;-&quot;_-;_-@_-"/>
    <numFmt numFmtId="176" formatCode="_-&quot;L.&quot;\ * #,##0_-;\-&quot;L.&quot;\ * #,##0_-;_-&quot;L.&quot;\ * &quot;-&quot;_-;_-@_-"/>
    <numFmt numFmtId="177" formatCode="#,##0.0"/>
    <numFmt numFmtId="178" formatCode="0.0000"/>
    <numFmt numFmtId="179" formatCode="0.00000000000000%"/>
  </numFmts>
  <fonts count="125"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b/>
      <sz val="10"/>
      <color rgb="FF000000"/>
      <name val="Constantia"/>
      <family val="1"/>
      <charset val="238"/>
    </font>
    <font>
      <sz val="10"/>
      <color rgb="FF000000"/>
      <name val="Constantia"/>
      <family val="1"/>
      <charset val="238"/>
    </font>
    <font>
      <b/>
      <sz val="10"/>
      <color rgb="FF13B5EA"/>
      <name val="Constantia"/>
      <family val="1"/>
      <charset val="238"/>
    </font>
    <font>
      <sz val="10"/>
      <color theme="1"/>
      <name val="Constantia"/>
      <family val="1"/>
      <charset val="238"/>
    </font>
    <font>
      <sz val="11"/>
      <color theme="1"/>
      <name val="Calibri"/>
      <family val="2"/>
      <scheme val="minor"/>
    </font>
    <font>
      <sz val="10"/>
      <color theme="1"/>
      <name val="Calibri"/>
      <family val="2"/>
      <charset val="238"/>
    </font>
    <font>
      <sz val="11"/>
      <color indexed="8"/>
      <name val="Calibri"/>
      <family val="2"/>
    </font>
    <font>
      <sz val="11"/>
      <color theme="0"/>
      <name val="Calibri"/>
      <family val="2"/>
      <scheme val="minor"/>
    </font>
    <font>
      <sz val="10"/>
      <color theme="0"/>
      <name val="Calibri"/>
      <family val="2"/>
      <charset val="238"/>
    </font>
    <font>
      <sz val="11"/>
      <color indexed="9"/>
      <name val="Calibri"/>
      <family val="2"/>
    </font>
    <font>
      <sz val="11"/>
      <color indexed="20"/>
      <name val="Calibri"/>
      <family val="2"/>
    </font>
    <font>
      <sz val="10"/>
      <color rgb="FF9C0006"/>
      <name val="Calibri"/>
      <family val="2"/>
      <charset val="238"/>
    </font>
    <font>
      <b/>
      <sz val="11"/>
      <color indexed="52"/>
      <name val="Calibri"/>
      <family val="2"/>
    </font>
    <font>
      <b/>
      <sz val="10"/>
      <color rgb="FFFA7D00"/>
      <name val="Calibri"/>
      <family val="2"/>
      <charset val="238"/>
    </font>
    <font>
      <sz val="11"/>
      <color indexed="8"/>
      <name val="Arial Narrow"/>
      <family val="2"/>
      <charset val="238"/>
    </font>
    <font>
      <sz val="11"/>
      <color rgb="FF006100"/>
      <name val="Calibri"/>
      <family val="2"/>
      <scheme val="minor"/>
    </font>
    <font>
      <i/>
      <sz val="11"/>
      <color indexed="23"/>
      <name val="Calibri"/>
      <family val="2"/>
    </font>
    <font>
      <i/>
      <sz val="10"/>
      <color rgb="FF7F7F7F"/>
      <name val="Calibri"/>
      <family val="2"/>
      <charset val="238"/>
    </font>
    <font>
      <sz val="10"/>
      <color rgb="FF006100"/>
      <name val="Calibri"/>
      <family val="2"/>
      <charset val="238"/>
    </font>
    <font>
      <sz val="11"/>
      <color indexed="17"/>
      <name val="Calibri"/>
      <family val="2"/>
    </font>
    <font>
      <b/>
      <sz val="15"/>
      <color indexed="56"/>
      <name val="Calibri"/>
      <family val="2"/>
    </font>
    <font>
      <b/>
      <sz val="15"/>
      <color theme="3"/>
      <name val="Calibri"/>
      <family val="2"/>
      <charset val="238"/>
    </font>
    <font>
      <b/>
      <sz val="13"/>
      <color indexed="56"/>
      <name val="Calibri"/>
      <family val="2"/>
    </font>
    <font>
      <b/>
      <sz val="13"/>
      <color theme="3"/>
      <name val="Calibri"/>
      <family val="2"/>
      <charset val="238"/>
    </font>
    <font>
      <b/>
      <sz val="11"/>
      <color indexed="56"/>
      <name val="Calibri"/>
      <family val="2"/>
    </font>
    <font>
      <b/>
      <sz val="11"/>
      <color theme="3"/>
      <name val="Calibri"/>
      <family val="2"/>
      <charset val="238"/>
    </font>
    <font>
      <u/>
      <sz val="10"/>
      <color theme="10"/>
      <name val="Arial Narrow"/>
      <family val="2"/>
    </font>
    <font>
      <b/>
      <sz val="11"/>
      <color indexed="9"/>
      <name val="Calibri"/>
      <family val="2"/>
    </font>
    <font>
      <b/>
      <sz val="10"/>
      <color theme="0"/>
      <name val="Calibri"/>
      <family val="2"/>
      <charset val="238"/>
    </font>
    <font>
      <sz val="11"/>
      <color indexed="62"/>
      <name val="Calibri"/>
      <family val="2"/>
    </font>
    <font>
      <sz val="10"/>
      <color rgb="FF3F3F76"/>
      <name val="Calibri"/>
      <family val="2"/>
      <charset val="238"/>
    </font>
    <font>
      <b/>
      <sz val="11"/>
      <color theme="0"/>
      <name val="Calibri"/>
      <family val="2"/>
      <scheme val="minor"/>
    </font>
    <font>
      <sz val="11"/>
      <color indexed="52"/>
      <name val="Calibri"/>
      <family val="2"/>
    </font>
    <font>
      <sz val="10"/>
      <color rgb="FFFA7D00"/>
      <name val="Calibri"/>
      <family val="2"/>
      <charset val="238"/>
    </font>
    <font>
      <b/>
      <sz val="15"/>
      <color theme="3"/>
      <name val="Calibri"/>
      <family val="2"/>
      <scheme val="minor"/>
    </font>
    <font>
      <b/>
      <sz val="13"/>
      <color theme="3"/>
      <name val="Calibri"/>
      <family val="2"/>
      <scheme val="minor"/>
    </font>
    <font>
      <b/>
      <sz val="11"/>
      <color theme="3"/>
      <name val="Calibri"/>
      <family val="2"/>
      <scheme val="minor"/>
    </font>
    <font>
      <sz val="11"/>
      <color indexed="60"/>
      <name val="Calibri"/>
      <family val="2"/>
    </font>
    <font>
      <sz val="10"/>
      <color rgb="FF9C6500"/>
      <name val="Calibri"/>
      <family val="2"/>
      <charset val="238"/>
    </font>
    <font>
      <sz val="11"/>
      <color rgb="FF9C6500"/>
      <name val="Calibri"/>
      <family val="2"/>
      <scheme val="minor"/>
    </font>
    <font>
      <sz val="10"/>
      <color theme="1"/>
      <name val="Constantia"/>
      <family val="2"/>
      <charset val="238"/>
    </font>
    <font>
      <sz val="10"/>
      <name val="Arial"/>
      <family val="2"/>
    </font>
    <font>
      <sz val="12"/>
      <name val="Garamond"/>
      <family val="1"/>
      <charset val="238"/>
    </font>
    <font>
      <sz val="11"/>
      <name val="Arial"/>
      <family val="2"/>
      <charset val="238"/>
    </font>
    <font>
      <sz val="10"/>
      <name val="times new roman"/>
      <family val="1"/>
      <charset val="238"/>
    </font>
    <font>
      <sz val="11"/>
      <color indexed="8"/>
      <name val="Calibri"/>
      <family val="2"/>
      <charset val="238"/>
    </font>
    <font>
      <sz val="10"/>
      <color theme="1"/>
      <name val="Arial Narrow"/>
      <family val="2"/>
    </font>
    <font>
      <sz val="11"/>
      <color theme="1"/>
      <name val="Arial Narrow"/>
      <family val="2"/>
    </font>
    <font>
      <sz val="10"/>
      <name val="Arial Narrow"/>
      <family val="2"/>
      <charset val="238"/>
    </font>
    <font>
      <sz val="10"/>
      <name val="Arial CE"/>
      <charset val="238"/>
    </font>
    <font>
      <sz val="11"/>
      <name val="Times New Roman"/>
      <family val="1"/>
      <charset val="238"/>
    </font>
    <font>
      <sz val="11"/>
      <color theme="1"/>
      <name val="Arial Narrow"/>
      <family val="2"/>
      <charset val="238"/>
    </font>
    <font>
      <sz val="10"/>
      <name val="Courier"/>
      <family val="1"/>
      <charset val="238"/>
    </font>
    <font>
      <b/>
      <sz val="11"/>
      <color indexed="63"/>
      <name val="Calibri"/>
      <family val="2"/>
    </font>
    <font>
      <b/>
      <sz val="10"/>
      <color rgb="FF3F3F3F"/>
      <name val="Calibri"/>
      <family val="2"/>
      <charset val="238"/>
    </font>
    <font>
      <sz val="10"/>
      <color indexed="8"/>
      <name val="Arial Narrow"/>
      <family val="2"/>
    </font>
    <font>
      <sz val="11"/>
      <color rgb="FFFA7D00"/>
      <name val="Calibri"/>
      <family val="2"/>
      <scheme val="minor"/>
    </font>
    <font>
      <b/>
      <sz val="10"/>
      <color indexed="8"/>
      <name val="Arial"/>
      <family val="2"/>
    </font>
    <font>
      <sz val="8"/>
      <name val="Arial"/>
      <family val="2"/>
    </font>
    <font>
      <b/>
      <sz val="11"/>
      <color theme="1"/>
      <name val="Calibri"/>
      <family val="2"/>
      <scheme val="minor"/>
    </font>
    <font>
      <sz val="11"/>
      <color rgb="FFFF0000"/>
      <name val="Calibri"/>
      <family val="2"/>
      <scheme val="minor"/>
    </font>
    <font>
      <b/>
      <sz val="18"/>
      <color indexed="56"/>
      <name val="Cambria"/>
      <family val="2"/>
    </font>
    <font>
      <b/>
      <sz val="18"/>
      <color theme="3"/>
      <name val="Cambria"/>
      <family val="2"/>
      <scheme val="major"/>
    </font>
    <font>
      <b/>
      <sz val="10"/>
      <color theme="1"/>
      <name val="Calibri"/>
      <family val="2"/>
      <charset val="238"/>
    </font>
    <font>
      <b/>
      <sz val="11"/>
      <color indexed="8"/>
      <name val="Calibri"/>
      <family val="2"/>
    </font>
    <font>
      <sz val="11"/>
      <color rgb="FF3F3F76"/>
      <name val="Calibri"/>
      <family val="2"/>
      <scheme val="minor"/>
    </font>
    <font>
      <b/>
      <sz val="11"/>
      <color rgb="FFFA7D00"/>
      <name val="Calibri"/>
      <family val="2"/>
      <scheme val="minor"/>
    </font>
    <font>
      <b/>
      <sz val="11"/>
      <color rgb="FF3F3F3F"/>
      <name val="Calibri"/>
      <family val="2"/>
      <scheme val="minor"/>
    </font>
    <font>
      <i/>
      <sz val="11"/>
      <color rgb="FF7F7F7F"/>
      <name val="Calibri"/>
      <family val="2"/>
      <scheme val="minor"/>
    </font>
    <font>
      <sz val="10"/>
      <color rgb="FFFF0000"/>
      <name val="Calibri"/>
      <family val="2"/>
      <charset val="238"/>
    </font>
    <font>
      <sz val="11"/>
      <color indexed="10"/>
      <name val="Calibri"/>
      <family val="2"/>
    </font>
    <font>
      <sz val="11"/>
      <color rgb="FF9C0006"/>
      <name val="Calibri"/>
      <family val="2"/>
      <scheme val="minor"/>
    </font>
    <font>
      <b/>
      <sz val="9"/>
      <color theme="1"/>
      <name val="Constantia"/>
      <family val="1"/>
      <charset val="238"/>
    </font>
    <font>
      <sz val="11"/>
      <color theme="1"/>
      <name val="Constantia"/>
      <family val="1"/>
      <charset val="238"/>
    </font>
    <font>
      <b/>
      <i/>
      <sz val="9"/>
      <color indexed="8"/>
      <name val="Constantia"/>
      <family val="1"/>
      <charset val="238"/>
    </font>
    <font>
      <sz val="9"/>
      <name val="Constantia"/>
      <family val="1"/>
      <charset val="238"/>
    </font>
    <font>
      <b/>
      <i/>
      <sz val="9"/>
      <color theme="1"/>
      <name val="Constantia"/>
      <family val="1"/>
      <charset val="238"/>
    </font>
    <font>
      <vertAlign val="superscript"/>
      <sz val="9"/>
      <color theme="1"/>
      <name val="Constantia"/>
      <family val="1"/>
      <charset val="238"/>
    </font>
    <font>
      <b/>
      <sz val="9"/>
      <name val="Constantia"/>
      <family val="1"/>
      <charset val="238"/>
    </font>
    <font>
      <i/>
      <sz val="9"/>
      <color indexed="8"/>
      <name val="Constantia"/>
      <family val="1"/>
      <charset val="238"/>
    </font>
    <font>
      <b/>
      <sz val="9"/>
      <color indexed="8"/>
      <name val="Constantia"/>
      <family val="1"/>
      <charset val="238"/>
    </font>
    <font>
      <vertAlign val="superscript"/>
      <sz val="9"/>
      <name val="Constantia"/>
      <family val="1"/>
      <charset val="238"/>
    </font>
    <font>
      <sz val="9"/>
      <color indexed="8"/>
      <name val="Constantia"/>
      <family val="1"/>
      <charset val="238"/>
    </font>
    <font>
      <b/>
      <i/>
      <sz val="9"/>
      <name val="Constantia"/>
      <family val="1"/>
      <charset val="238"/>
    </font>
    <font>
      <i/>
      <sz val="9"/>
      <name val="Constantia"/>
      <family val="1"/>
      <charset val="238"/>
    </font>
    <font>
      <b/>
      <sz val="9"/>
      <color indexed="10"/>
      <name val="Constantia"/>
      <family val="1"/>
      <charset val="238"/>
    </font>
    <font>
      <i/>
      <vertAlign val="superscript"/>
      <sz val="9"/>
      <color indexed="8"/>
      <name val="Constantia"/>
      <family val="1"/>
      <charset val="238"/>
    </font>
    <font>
      <vertAlign val="superscript"/>
      <sz val="9"/>
      <color indexed="8"/>
      <name val="Constantia"/>
      <family val="1"/>
      <charset val="238"/>
    </font>
    <font>
      <sz val="9"/>
      <color indexed="10"/>
      <name val="Constantia"/>
      <family val="1"/>
      <charset val="238"/>
    </font>
    <font>
      <b/>
      <sz val="9"/>
      <color indexed="16"/>
      <name val="Constantia"/>
      <family val="1"/>
      <charset val="238"/>
    </font>
    <font>
      <sz val="9"/>
      <color theme="1"/>
      <name val="Constantia"/>
      <family val="1"/>
      <charset val="238"/>
    </font>
    <font>
      <sz val="9"/>
      <color theme="1"/>
      <name val="Calibri"/>
      <family val="2"/>
      <charset val="238"/>
      <scheme val="minor"/>
    </font>
    <font>
      <i/>
      <sz val="10"/>
      <color theme="1"/>
      <name val="Constantia"/>
      <family val="1"/>
      <charset val="238"/>
    </font>
    <font>
      <b/>
      <sz val="10"/>
      <color theme="1"/>
      <name val="Constantia"/>
      <family val="1"/>
      <charset val="238"/>
    </font>
    <font>
      <b/>
      <sz val="10"/>
      <name val="Constantia"/>
      <family val="1"/>
      <charset val="238"/>
    </font>
    <font>
      <b/>
      <sz val="11"/>
      <name val="Constantia"/>
      <family val="1"/>
      <charset val="238"/>
    </font>
    <font>
      <sz val="11"/>
      <name val="Constantia"/>
      <family val="1"/>
      <charset val="238"/>
    </font>
    <font>
      <sz val="10"/>
      <name val="Constantia"/>
      <family val="1"/>
      <charset val="238"/>
    </font>
    <font>
      <i/>
      <sz val="10"/>
      <name val="Constantia"/>
      <family val="1"/>
      <charset val="238"/>
    </font>
    <font>
      <sz val="11"/>
      <name val="Calibri"/>
      <family val="2"/>
      <charset val="238"/>
      <scheme val="minor"/>
    </font>
    <font>
      <b/>
      <i/>
      <sz val="10"/>
      <name val="Constantia"/>
      <family val="1"/>
      <charset val="238"/>
    </font>
    <font>
      <b/>
      <sz val="10"/>
      <name val="times new roman"/>
      <family val="1"/>
      <charset val="238"/>
    </font>
    <font>
      <i/>
      <sz val="8"/>
      <name val="Constantia"/>
      <family val="1"/>
      <charset val="238"/>
    </font>
    <font>
      <sz val="10"/>
      <color theme="1"/>
      <name val="Calibri"/>
      <family val="2"/>
      <charset val="238"/>
      <scheme val="minor"/>
    </font>
    <font>
      <b/>
      <vertAlign val="superscript"/>
      <sz val="9"/>
      <name val="Constantia"/>
      <family val="1"/>
      <charset val="238"/>
    </font>
    <font>
      <b/>
      <sz val="11"/>
      <color theme="1"/>
      <name val="Constantia"/>
      <family val="1"/>
      <charset val="238"/>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s>
  <cellStyleXfs count="1627">
    <xf numFmtId="0" fontId="0"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3" fillId="10" borderId="0" applyNumberFormat="0" applyBorder="0" applyAlignment="0" applyProtection="0"/>
    <xf numFmtId="0" fontId="2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10" borderId="0" applyNumberFormat="0" applyBorder="0" applyAlignment="0" applyProtection="0"/>
    <xf numFmtId="0" fontId="1" fillId="10" borderId="0" applyNumberFormat="0" applyBorder="0" applyAlignment="0" applyProtection="0"/>
    <xf numFmtId="0" fontId="25" fillId="34" borderId="0" applyNumberFormat="0" applyBorder="0" applyAlignment="0" applyProtection="0"/>
    <xf numFmtId="0" fontId="24" fillId="14" borderId="0" applyNumberFormat="0" applyBorder="0" applyAlignment="0" applyProtection="0"/>
    <xf numFmtId="0" fontId="1" fillId="14" borderId="0" applyNumberFormat="0" applyBorder="0" applyAlignment="0" applyProtection="0"/>
    <xf numFmtId="0" fontId="25" fillId="35" borderId="0" applyNumberFormat="0" applyBorder="0" applyAlignment="0" applyProtection="0"/>
    <xf numFmtId="0" fontId="24" fillId="18" borderId="0" applyNumberFormat="0" applyBorder="0" applyAlignment="0" applyProtection="0"/>
    <xf numFmtId="0" fontId="1" fillId="18" borderId="0" applyNumberFormat="0" applyBorder="0" applyAlignment="0" applyProtection="0"/>
    <xf numFmtId="0" fontId="25" fillId="36" borderId="0" applyNumberFormat="0" applyBorder="0" applyAlignment="0" applyProtection="0"/>
    <xf numFmtId="0" fontId="24" fillId="22" borderId="0" applyNumberFormat="0" applyBorder="0" applyAlignment="0" applyProtection="0"/>
    <xf numFmtId="0" fontId="1" fillId="22" borderId="0" applyNumberFormat="0" applyBorder="0" applyAlignment="0" applyProtection="0"/>
    <xf numFmtId="0" fontId="25" fillId="37" borderId="0" applyNumberFormat="0" applyBorder="0" applyAlignment="0" applyProtection="0"/>
    <xf numFmtId="0" fontId="24" fillId="26" borderId="0" applyNumberFormat="0" applyBorder="0" applyAlignment="0" applyProtection="0"/>
    <xf numFmtId="0" fontId="1" fillId="26" borderId="0" applyNumberFormat="0" applyBorder="0" applyAlignment="0" applyProtection="0"/>
    <xf numFmtId="0" fontId="25" fillId="38" borderId="0" applyNumberFormat="0" applyBorder="0" applyAlignment="0" applyProtection="0"/>
    <xf numFmtId="0" fontId="24" fillId="30" borderId="0" applyNumberFormat="0" applyBorder="0" applyAlignment="0" applyProtection="0"/>
    <xf numFmtId="0" fontId="1" fillId="30" borderId="0" applyNumberFormat="0" applyBorder="0" applyAlignment="0" applyProtection="0"/>
    <xf numFmtId="0" fontId="25" fillId="39"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11" borderId="0" applyNumberFormat="0" applyBorder="0" applyAlignment="0" applyProtection="0"/>
    <xf numFmtId="0" fontId="1" fillId="11" borderId="0" applyNumberFormat="0" applyBorder="0" applyAlignment="0" applyProtection="0"/>
    <xf numFmtId="0" fontId="25" fillId="40" borderId="0" applyNumberFormat="0" applyBorder="0" applyAlignment="0" applyProtection="0"/>
    <xf numFmtId="0" fontId="24" fillId="15" borderId="0" applyNumberFormat="0" applyBorder="0" applyAlignment="0" applyProtection="0"/>
    <xf numFmtId="0" fontId="1" fillId="15" borderId="0" applyNumberFormat="0" applyBorder="0" applyAlignment="0" applyProtection="0"/>
    <xf numFmtId="0" fontId="25" fillId="41" borderId="0" applyNumberFormat="0" applyBorder="0" applyAlignment="0" applyProtection="0"/>
    <xf numFmtId="0" fontId="24" fillId="19" borderId="0" applyNumberFormat="0" applyBorder="0" applyAlignment="0" applyProtection="0"/>
    <xf numFmtId="0" fontId="1" fillId="19" borderId="0" applyNumberFormat="0" applyBorder="0" applyAlignment="0" applyProtection="0"/>
    <xf numFmtId="0" fontId="25" fillId="42" borderId="0" applyNumberFormat="0" applyBorder="0" applyAlignment="0" applyProtection="0"/>
    <xf numFmtId="0" fontId="24" fillId="23" borderId="0" applyNumberFormat="0" applyBorder="0" applyAlignment="0" applyProtection="0"/>
    <xf numFmtId="0" fontId="1" fillId="23" borderId="0" applyNumberFormat="0" applyBorder="0" applyAlignment="0" applyProtection="0"/>
    <xf numFmtId="0" fontId="25" fillId="37" borderId="0" applyNumberFormat="0" applyBorder="0" applyAlignment="0" applyProtection="0"/>
    <xf numFmtId="0" fontId="24" fillId="27" borderId="0" applyNumberFormat="0" applyBorder="0" applyAlignment="0" applyProtection="0"/>
    <xf numFmtId="0" fontId="1" fillId="27" borderId="0" applyNumberFormat="0" applyBorder="0" applyAlignment="0" applyProtection="0"/>
    <xf numFmtId="0" fontId="25" fillId="40" borderId="0" applyNumberFormat="0" applyBorder="0" applyAlignment="0" applyProtection="0"/>
    <xf numFmtId="0" fontId="24" fillId="31" borderId="0" applyNumberFormat="0" applyBorder="0" applyAlignment="0" applyProtection="0"/>
    <xf numFmtId="0" fontId="1" fillId="31" borderId="0" applyNumberFormat="0" applyBorder="0" applyAlignment="0" applyProtection="0"/>
    <xf numFmtId="0" fontId="25" fillId="43"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7" fillId="12" borderId="0" applyNumberFormat="0" applyBorder="0" applyAlignment="0" applyProtection="0"/>
    <xf numFmtId="0" fontId="17" fillId="12" borderId="0" applyNumberFormat="0" applyBorder="0" applyAlignment="0" applyProtection="0"/>
    <xf numFmtId="0" fontId="28" fillId="44" borderId="0" applyNumberFormat="0" applyBorder="0" applyAlignment="0" applyProtection="0"/>
    <xf numFmtId="0" fontId="27" fillId="16" borderId="0" applyNumberFormat="0" applyBorder="0" applyAlignment="0" applyProtection="0"/>
    <xf numFmtId="0" fontId="17" fillId="16" borderId="0" applyNumberFormat="0" applyBorder="0" applyAlignment="0" applyProtection="0"/>
    <xf numFmtId="0" fontId="28" fillId="41" borderId="0" applyNumberFormat="0" applyBorder="0" applyAlignment="0" applyProtection="0"/>
    <xf numFmtId="0" fontId="27" fillId="20" borderId="0" applyNumberFormat="0" applyBorder="0" applyAlignment="0" applyProtection="0"/>
    <xf numFmtId="0" fontId="17" fillId="20" borderId="0" applyNumberFormat="0" applyBorder="0" applyAlignment="0" applyProtection="0"/>
    <xf numFmtId="0" fontId="28" fillId="42" borderId="0" applyNumberFormat="0" applyBorder="0" applyAlignment="0" applyProtection="0"/>
    <xf numFmtId="0" fontId="27" fillId="24" borderId="0" applyNumberFormat="0" applyBorder="0" applyAlignment="0" applyProtection="0"/>
    <xf numFmtId="0" fontId="17" fillId="24" borderId="0" applyNumberFormat="0" applyBorder="0" applyAlignment="0" applyProtection="0"/>
    <xf numFmtId="0" fontId="28" fillId="45" borderId="0" applyNumberFormat="0" applyBorder="0" applyAlignment="0" applyProtection="0"/>
    <xf numFmtId="0" fontId="27" fillId="28" borderId="0" applyNumberFormat="0" applyBorder="0" applyAlignment="0" applyProtection="0"/>
    <xf numFmtId="0" fontId="17" fillId="28" borderId="0" applyNumberFormat="0" applyBorder="0" applyAlignment="0" applyProtection="0"/>
    <xf numFmtId="0" fontId="28" fillId="46" borderId="0" applyNumberFormat="0" applyBorder="0" applyAlignment="0" applyProtection="0"/>
    <xf numFmtId="0" fontId="27" fillId="32" borderId="0" applyNumberFormat="0" applyBorder="0" applyAlignment="0" applyProtection="0"/>
    <xf numFmtId="0" fontId="17" fillId="32"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17" fillId="9" borderId="0" applyNumberFormat="0" applyBorder="0" applyAlignment="0" applyProtection="0"/>
    <xf numFmtId="0" fontId="27" fillId="9" borderId="0" applyNumberFormat="0" applyBorder="0" applyAlignment="0" applyProtection="0"/>
    <xf numFmtId="0" fontId="17" fillId="9" borderId="0" applyNumberFormat="0" applyBorder="0" applyAlignment="0" applyProtection="0"/>
    <xf numFmtId="0" fontId="28" fillId="49" borderId="0" applyNumberFormat="0" applyBorder="0" applyAlignment="0" applyProtection="0"/>
    <xf numFmtId="0" fontId="17" fillId="13" borderId="0" applyNumberFormat="0" applyBorder="0" applyAlignment="0" applyProtection="0"/>
    <xf numFmtId="0" fontId="27" fillId="13" borderId="0" applyNumberFormat="0" applyBorder="0" applyAlignment="0" applyProtection="0"/>
    <xf numFmtId="0" fontId="17" fillId="13" borderId="0" applyNumberFormat="0" applyBorder="0" applyAlignment="0" applyProtection="0"/>
    <xf numFmtId="0" fontId="28" fillId="50" borderId="0" applyNumberFormat="0" applyBorder="0" applyAlignment="0" applyProtection="0"/>
    <xf numFmtId="0" fontId="17" fillId="17" borderId="0" applyNumberFormat="0" applyBorder="0" applyAlignment="0" applyProtection="0"/>
    <xf numFmtId="0" fontId="27" fillId="17" borderId="0" applyNumberFormat="0" applyBorder="0" applyAlignment="0" applyProtection="0"/>
    <xf numFmtId="0" fontId="17" fillId="17" borderId="0" applyNumberFormat="0" applyBorder="0" applyAlignment="0" applyProtection="0"/>
    <xf numFmtId="0" fontId="28" fillId="45" borderId="0" applyNumberFormat="0" applyBorder="0" applyAlignment="0" applyProtection="0"/>
    <xf numFmtId="0" fontId="17" fillId="21" borderId="0" applyNumberFormat="0" applyBorder="0" applyAlignment="0" applyProtection="0"/>
    <xf numFmtId="0" fontId="27" fillId="21" borderId="0" applyNumberFormat="0" applyBorder="0" applyAlignment="0" applyProtection="0"/>
    <xf numFmtId="0" fontId="17" fillId="21" borderId="0" applyNumberFormat="0" applyBorder="0" applyAlignment="0" applyProtection="0"/>
    <xf numFmtId="0" fontId="28" fillId="46" borderId="0" applyNumberFormat="0" applyBorder="0" applyAlignment="0" applyProtection="0"/>
    <xf numFmtId="0" fontId="17" fillId="25" borderId="0" applyNumberFormat="0" applyBorder="0" applyAlignment="0" applyProtection="0"/>
    <xf numFmtId="0" fontId="27" fillId="25" borderId="0" applyNumberFormat="0" applyBorder="0" applyAlignment="0" applyProtection="0"/>
    <xf numFmtId="0" fontId="17" fillId="25" borderId="0" applyNumberFormat="0" applyBorder="0" applyAlignment="0" applyProtection="0"/>
    <xf numFmtId="0" fontId="28" fillId="51" borderId="0" applyNumberFormat="0" applyBorder="0" applyAlignment="0" applyProtection="0"/>
    <xf numFmtId="0" fontId="17" fillId="29" borderId="0" applyNumberFormat="0" applyBorder="0" applyAlignment="0" applyProtection="0"/>
    <xf numFmtId="0" fontId="27" fillId="29" borderId="0" applyNumberFormat="0" applyBorder="0" applyAlignment="0" applyProtection="0"/>
    <xf numFmtId="0" fontId="17" fillId="29" borderId="0" applyNumberFormat="0" applyBorder="0" applyAlignment="0" applyProtection="0"/>
    <xf numFmtId="0" fontId="29" fillId="35" borderId="0" applyNumberFormat="0" applyBorder="0" applyAlignment="0" applyProtection="0"/>
    <xf numFmtId="0" fontId="7" fillId="3" borderId="0" applyNumberFormat="0" applyBorder="0" applyAlignment="0" applyProtection="0"/>
    <xf numFmtId="0" fontId="30" fillId="3" borderId="0" applyNumberFormat="0" applyBorder="0" applyAlignment="0" applyProtection="0"/>
    <xf numFmtId="0" fontId="7" fillId="3" borderId="0" applyNumberFormat="0" applyBorder="0" applyAlignment="0" applyProtection="0"/>
    <xf numFmtId="0" fontId="31" fillId="52" borderId="10" applyNumberFormat="0" applyAlignment="0" applyProtection="0"/>
    <xf numFmtId="0" fontId="11" fillId="6" borderId="4" applyNumberFormat="0" applyAlignment="0" applyProtection="0"/>
    <xf numFmtId="0" fontId="32" fillId="6" borderId="4" applyNumberFormat="0" applyAlignment="0" applyProtection="0"/>
    <xf numFmtId="0" fontId="11" fillId="6" borderId="4"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164" fontId="23"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33" fillId="0" borderId="0" applyFont="0" applyFill="0" applyBorder="0" applyAlignment="0" applyProtection="0"/>
    <xf numFmtId="166" fontId="18" fillId="0" borderId="0" applyFill="0" applyBorder="0" applyAlignment="0" applyProtection="0"/>
    <xf numFmtId="43" fontId="23"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23" fillId="0" borderId="0" applyFont="0" applyFill="0" applyBorder="0" applyAlignment="0" applyProtection="0"/>
    <xf numFmtId="164" fontId="23"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0" fontId="34" fillId="2" borderId="0" applyNumberFormat="0" applyBorder="0" applyAlignment="0" applyProtection="0"/>
    <xf numFmtId="0" fontId="35" fillId="0" borderId="0" applyNumberFormat="0" applyFill="0" applyBorder="0" applyAlignment="0" applyProtection="0"/>
    <xf numFmtId="0" fontId="15" fillId="0" borderId="0" applyNumberFormat="0" applyFill="0" applyBorder="0" applyAlignment="0" applyProtection="0"/>
    <xf numFmtId="0" fontId="36" fillId="0" borderId="0" applyNumberFormat="0" applyFill="0" applyBorder="0" applyAlignment="0" applyProtection="0"/>
    <xf numFmtId="0" fontId="15" fillId="0" borderId="0" applyNumberFormat="0" applyFill="0" applyBorder="0" applyAlignment="0" applyProtection="0"/>
    <xf numFmtId="0" fontId="37" fillId="2" borderId="0" applyNumberFormat="0" applyBorder="0" applyAlignment="0" applyProtection="0"/>
    <xf numFmtId="0" fontId="6" fillId="2" borderId="0" applyNumberFormat="0" applyBorder="0" applyAlignment="0" applyProtection="0"/>
    <xf numFmtId="0" fontId="38" fillId="36" borderId="0" applyNumberFormat="0" applyBorder="0" applyAlignment="0" applyProtection="0"/>
    <xf numFmtId="0" fontId="39" fillId="0" borderId="11" applyNumberFormat="0" applyFill="0" applyAlignment="0" applyProtection="0"/>
    <xf numFmtId="0" fontId="3" fillId="0" borderId="1" applyNumberFormat="0" applyFill="0" applyAlignment="0" applyProtection="0"/>
    <xf numFmtId="0" fontId="40" fillId="0" borderId="1" applyNumberFormat="0" applyFill="0" applyAlignment="0" applyProtection="0"/>
    <xf numFmtId="0" fontId="3" fillId="0" borderId="1" applyNumberFormat="0" applyFill="0" applyAlignment="0" applyProtection="0"/>
    <xf numFmtId="0" fontId="41" fillId="0" borderId="12" applyNumberFormat="0" applyFill="0" applyAlignment="0" applyProtection="0"/>
    <xf numFmtId="0" fontId="4" fillId="0" borderId="2" applyNumberFormat="0" applyFill="0" applyAlignment="0" applyProtection="0"/>
    <xf numFmtId="0" fontId="42" fillId="0" borderId="2" applyNumberFormat="0" applyFill="0" applyAlignment="0" applyProtection="0"/>
    <xf numFmtId="0" fontId="4" fillId="0" borderId="2" applyNumberFormat="0" applyFill="0" applyAlignment="0" applyProtection="0"/>
    <xf numFmtId="0" fontId="43" fillId="0" borderId="13" applyNumberFormat="0" applyFill="0" applyAlignment="0" applyProtection="0"/>
    <xf numFmtId="0" fontId="5" fillId="0" borderId="3" applyNumberFormat="0" applyFill="0" applyAlignment="0" applyProtection="0"/>
    <xf numFmtId="0" fontId="44" fillId="0" borderId="3" applyNumberFormat="0" applyFill="0" applyAlignment="0" applyProtection="0"/>
    <xf numFmtId="0" fontId="5" fillId="0" borderId="3" applyNumberFormat="0" applyFill="0" applyAlignment="0" applyProtection="0"/>
    <xf numFmtId="0" fontId="43" fillId="0" borderId="0" applyNumberFormat="0" applyFill="0" applyBorder="0" applyAlignment="0" applyProtection="0"/>
    <xf numFmtId="0" fontId="5" fillId="0" borderId="0" applyNumberFormat="0" applyFill="0" applyBorder="0" applyAlignment="0" applyProtection="0"/>
    <xf numFmtId="0" fontId="44" fillId="0" borderId="0" applyNumberFormat="0" applyFill="0" applyBorder="0" applyAlignment="0" applyProtection="0"/>
    <xf numFmtId="0" fontId="5" fillId="0" borderId="0" applyNumberFormat="0" applyFill="0" applyBorder="0" applyAlignment="0" applyProtection="0"/>
    <xf numFmtId="0" fontId="45" fillId="0" borderId="0" applyNumberFormat="0" applyFill="0" applyBorder="0" applyAlignment="0" applyProtection="0">
      <alignment vertical="top"/>
      <protection locked="0"/>
    </xf>
    <xf numFmtId="0" fontId="46" fillId="53" borderId="14" applyNumberFormat="0" applyAlignment="0" applyProtection="0"/>
    <xf numFmtId="0" fontId="13" fillId="7" borderId="7" applyNumberFormat="0" applyAlignment="0" applyProtection="0"/>
    <xf numFmtId="0" fontId="47" fillId="7" borderId="7" applyNumberFormat="0" applyAlignment="0" applyProtection="0"/>
    <xf numFmtId="0" fontId="13" fillId="7" borderId="7" applyNumberFormat="0" applyAlignment="0" applyProtection="0"/>
    <xf numFmtId="0" fontId="48" fillId="39" borderId="10" applyNumberFormat="0" applyAlignment="0" applyProtection="0"/>
    <xf numFmtId="0" fontId="9" fillId="5" borderId="4" applyNumberFormat="0" applyAlignment="0" applyProtection="0"/>
    <xf numFmtId="0" fontId="49" fillId="5" borderId="4" applyNumberFormat="0" applyAlignment="0" applyProtection="0"/>
    <xf numFmtId="0" fontId="9" fillId="5" borderId="4" applyNumberFormat="0" applyAlignment="0" applyProtection="0"/>
    <xf numFmtId="0" fontId="50" fillId="7" borderId="7" applyNumberFormat="0" applyAlignment="0" applyProtection="0"/>
    <xf numFmtId="0" fontId="51" fillId="0" borderId="15" applyNumberFormat="0" applyFill="0" applyAlignment="0" applyProtection="0"/>
    <xf numFmtId="0" fontId="12" fillId="0" borderId="6" applyNumberFormat="0" applyFill="0" applyAlignment="0" applyProtection="0"/>
    <xf numFmtId="0" fontId="52" fillId="0" borderId="6" applyNumberFormat="0" applyFill="0" applyAlignment="0" applyProtection="0"/>
    <xf numFmtId="0" fontId="12" fillId="0" borderId="6" applyNumberFormat="0" applyFill="0" applyAlignment="0" applyProtection="0"/>
    <xf numFmtId="0" fontId="53" fillId="0" borderId="1" applyNumberFormat="0" applyFill="0" applyAlignment="0" applyProtection="0"/>
    <xf numFmtId="0" fontId="54" fillId="0" borderId="2" applyNumberFormat="0" applyFill="0" applyAlignment="0" applyProtection="0"/>
    <xf numFmtId="0" fontId="55" fillId="0" borderId="3" applyNumberFormat="0" applyFill="0" applyAlignment="0" applyProtection="0"/>
    <xf numFmtId="0" fontId="55" fillId="0" borderId="0" applyNumberFormat="0" applyFill="0" applyBorder="0" applyAlignment="0" applyProtection="0"/>
    <xf numFmtId="0" fontId="56" fillId="54" borderId="0" applyNumberFormat="0" applyBorder="0" applyAlignment="0" applyProtection="0"/>
    <xf numFmtId="0" fontId="8" fillId="4" borderId="0" applyNumberFormat="0" applyBorder="0" applyAlignment="0" applyProtection="0"/>
    <xf numFmtId="0" fontId="57" fillId="4" borderId="0" applyNumberFormat="0" applyBorder="0" applyAlignment="0" applyProtection="0"/>
    <xf numFmtId="0" fontId="8" fillId="4" borderId="0" applyNumberFormat="0" applyBorder="0" applyAlignment="0" applyProtection="0"/>
    <xf numFmtId="0" fontId="58" fillId="4" borderId="0" applyNumberFormat="0" applyBorder="0" applyAlignment="0" applyProtection="0"/>
    <xf numFmtId="0" fontId="1" fillId="0" borderId="0"/>
    <xf numFmtId="0" fontId="1" fillId="0" borderId="0"/>
    <xf numFmtId="0" fontId="59" fillId="0" borderId="0"/>
    <xf numFmtId="167" fontId="60" fillId="0" borderId="0"/>
    <xf numFmtId="0" fontId="18" fillId="0" borderId="0"/>
    <xf numFmtId="0" fontId="61" fillId="0" borderId="0"/>
    <xf numFmtId="0" fontId="23" fillId="0" borderId="0"/>
    <xf numFmtId="0" fontId="25" fillId="0" borderId="0"/>
    <xf numFmtId="0" fontId="18" fillId="0" borderId="0">
      <alignment vertical="center"/>
    </xf>
    <xf numFmtId="0" fontId="18" fillId="0" borderId="0"/>
    <xf numFmtId="0" fontId="62" fillId="0" borderId="0"/>
    <xf numFmtId="0" fontId="18" fillId="0" borderId="0">
      <alignment vertical="center"/>
    </xf>
    <xf numFmtId="0" fontId="18" fillId="0" borderId="0">
      <alignment vertical="center"/>
    </xf>
    <xf numFmtId="0" fontId="63" fillId="0" borderId="0"/>
    <xf numFmtId="0" fontId="33" fillId="0" borderId="0"/>
    <xf numFmtId="0" fontId="64" fillId="0" borderId="0"/>
    <xf numFmtId="0" fontId="18" fillId="0" borderId="0">
      <alignment vertical="center"/>
    </xf>
    <xf numFmtId="0" fontId="63" fillId="0" borderId="0"/>
    <xf numFmtId="0" fontId="18" fillId="0" borderId="0">
      <alignment vertical="center"/>
    </xf>
    <xf numFmtId="0" fontId="18" fillId="0" borderId="0">
      <alignment vertical="center"/>
    </xf>
    <xf numFmtId="0" fontId="1" fillId="0" borderId="0"/>
    <xf numFmtId="0" fontId="1" fillId="0" borderId="0"/>
    <xf numFmtId="0" fontId="60" fillId="0" borderId="0">
      <alignment vertical="center"/>
    </xf>
    <xf numFmtId="0" fontId="60" fillId="0" borderId="0">
      <alignment vertical="center"/>
    </xf>
    <xf numFmtId="0" fontId="1" fillId="0" borderId="0"/>
    <xf numFmtId="0" fontId="1" fillId="0" borderId="0"/>
    <xf numFmtId="0" fontId="6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3" fillId="0" borderId="0"/>
    <xf numFmtId="0" fontId="1" fillId="0" borderId="0"/>
    <xf numFmtId="0" fontId="18" fillId="0" borderId="0">
      <alignment vertical="center"/>
    </xf>
    <xf numFmtId="0" fontId="18" fillId="0" borderId="0">
      <alignment vertical="center"/>
    </xf>
    <xf numFmtId="0" fontId="18"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alignment vertical="center"/>
    </xf>
    <xf numFmtId="0" fontId="18"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xf numFmtId="0" fontId="18" fillId="0" borderId="0">
      <alignment vertical="center"/>
    </xf>
    <xf numFmtId="0" fontId="18"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xf numFmtId="0" fontId="65" fillId="0" borderId="0"/>
    <xf numFmtId="0" fontId="18"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18"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65" fillId="0" borderId="0"/>
    <xf numFmtId="0" fontId="18" fillId="0" borderId="0">
      <alignment vertical="center"/>
    </xf>
    <xf numFmtId="0" fontId="67" fillId="0" borderId="0"/>
    <xf numFmtId="0" fontId="18" fillId="0" borderId="0">
      <alignment vertical="center"/>
    </xf>
    <xf numFmtId="0" fontId="65" fillId="0" borderId="0"/>
    <xf numFmtId="0" fontId="65" fillId="0" borderId="0"/>
    <xf numFmtId="0" fontId="65" fillId="0" borderId="0"/>
    <xf numFmtId="0" fontId="65"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65" fillId="0" borderId="0"/>
    <xf numFmtId="0" fontId="67" fillId="0" borderId="0"/>
    <xf numFmtId="0" fontId="68" fillId="0" borderId="0"/>
    <xf numFmtId="0" fontId="68" fillId="0" borderId="0"/>
    <xf numFmtId="0" fontId="1"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xf numFmtId="0" fontId="66" fillId="0" borderId="0"/>
    <xf numFmtId="0" fontId="18" fillId="0" borderId="0"/>
    <xf numFmtId="0" fontId="69" fillId="0" borderId="0"/>
    <xf numFmtId="0" fontId="18" fillId="0" borderId="0"/>
    <xf numFmtId="0" fontId="69" fillId="0" borderId="0"/>
    <xf numFmtId="0" fontId="18" fillId="0" borderId="0"/>
    <xf numFmtId="0" fontId="69" fillId="0" borderId="0"/>
    <xf numFmtId="0" fontId="18" fillId="0" borderId="0"/>
    <xf numFmtId="0" fontId="65"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65" fillId="0" borderId="0"/>
    <xf numFmtId="0" fontId="65"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65" fillId="0" borderId="0"/>
    <xf numFmtId="0" fontId="18" fillId="0" borderId="0">
      <alignment vertical="center"/>
    </xf>
    <xf numFmtId="0" fontId="18" fillId="0" borderId="0">
      <alignment vertical="center"/>
    </xf>
    <xf numFmtId="0" fontId="18"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xf numFmtId="0" fontId="66" fillId="0" borderId="0"/>
    <xf numFmtId="0" fontId="62" fillId="0" borderId="0"/>
    <xf numFmtId="0" fontId="65" fillId="0" borderId="0"/>
    <xf numFmtId="0" fontId="65" fillId="0" borderId="0"/>
    <xf numFmtId="0" fontId="65" fillId="0" borderId="0"/>
    <xf numFmtId="0" fontId="65"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xf numFmtId="0" fontId="65" fillId="0" borderId="0"/>
    <xf numFmtId="0" fontId="63"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2" fillId="0" borderId="0"/>
    <xf numFmtId="0" fontId="70" fillId="0" borderId="0"/>
    <xf numFmtId="0" fontId="23" fillId="0" borderId="0"/>
    <xf numFmtId="0" fontId="23" fillId="0" borderId="0"/>
    <xf numFmtId="0" fontId="18" fillId="0" borderId="0">
      <alignment vertical="center"/>
    </xf>
    <xf numFmtId="0" fontId="66" fillId="0" borderId="0"/>
    <xf numFmtId="0" fontId="66" fillId="0" borderId="0"/>
    <xf numFmtId="0" fontId="23" fillId="0" borderId="0"/>
    <xf numFmtId="0" fontId="6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xf numFmtId="0" fontId="23" fillId="0" borderId="0"/>
    <xf numFmtId="0" fontId="1" fillId="0" borderId="0"/>
    <xf numFmtId="0" fontId="70" fillId="0" borderId="0"/>
    <xf numFmtId="0" fontId="70" fillId="0" borderId="0"/>
    <xf numFmtId="0" fontId="65" fillId="0" borderId="0"/>
    <xf numFmtId="0" fontId="18" fillId="0" borderId="0" applyNumberFormat="0" applyFont="0" applyFill="0" applyBorder="0" applyAlignment="0" applyProtection="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applyNumberFormat="0" applyFont="0" applyFill="0" applyBorder="0" applyAlignment="0" applyProtection="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applyNumberFormat="0" applyFont="0" applyFill="0" applyBorder="0" applyAlignment="0" applyProtection="0"/>
    <xf numFmtId="0" fontId="18" fillId="0" borderId="0" applyNumberFormat="0" applyFont="0" applyFill="0" applyBorder="0" applyAlignment="0" applyProtection="0"/>
    <xf numFmtId="0" fontId="18" fillId="0" borderId="0" applyNumberFormat="0" applyFont="0" applyFill="0" applyBorder="0" applyAlignment="0" applyProtection="0"/>
    <xf numFmtId="0" fontId="18" fillId="0" borderId="0" applyNumberFormat="0" applyFont="0" applyFill="0" applyBorder="0" applyAlignment="0" applyProtection="0"/>
    <xf numFmtId="0" fontId="18" fillId="0" borderId="0" applyNumberFormat="0" applyFont="0" applyFill="0" applyBorder="0" applyAlignment="0" applyProtection="0"/>
    <xf numFmtId="0" fontId="18" fillId="0" borderId="0" applyNumberFormat="0" applyFont="0" applyFill="0" applyBorder="0" applyAlignment="0" applyProtection="0"/>
    <xf numFmtId="0" fontId="18" fillId="0" borderId="0" applyNumberFormat="0" applyFont="0" applyFill="0" applyBorder="0" applyAlignment="0" applyProtection="0"/>
    <xf numFmtId="0" fontId="18" fillId="0" borderId="0" applyNumberFormat="0" applyFont="0" applyFill="0" applyBorder="0" applyAlignment="0" applyProtection="0"/>
    <xf numFmtId="0" fontId="18" fillId="0" borderId="0" applyNumberFormat="0" applyFont="0" applyFill="0" applyBorder="0" applyAlignment="0" applyProtection="0"/>
    <xf numFmtId="0" fontId="18" fillId="0" borderId="0" applyNumberFormat="0" applyFont="0" applyFill="0" applyBorder="0" applyAlignment="0" applyProtection="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xf numFmtId="0" fontId="18"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8" fillId="0" borderId="0"/>
    <xf numFmtId="0" fontId="65" fillId="0" borderId="0"/>
    <xf numFmtId="0" fontId="65" fillId="0" borderId="0"/>
    <xf numFmtId="0" fontId="33" fillId="0" borderId="0"/>
    <xf numFmtId="0" fontId="71" fillId="0" borderId="0"/>
    <xf numFmtId="0" fontId="25" fillId="55" borderId="16" applyNumberFormat="0" applyFont="0" applyAlignment="0" applyProtection="0"/>
    <xf numFmtId="0" fontId="1" fillId="8" borderId="8" applyNumberFormat="0" applyFont="0" applyAlignment="0" applyProtection="0"/>
    <xf numFmtId="0" fontId="24" fillId="8" borderId="8" applyNumberFormat="0" applyFont="0" applyAlignment="0" applyProtection="0"/>
    <xf numFmtId="0" fontId="72" fillId="52" borderId="17" applyNumberFormat="0" applyAlignment="0" applyProtection="0"/>
    <xf numFmtId="0" fontId="10" fillId="6" borderId="5" applyNumberFormat="0" applyAlignment="0" applyProtection="0"/>
    <xf numFmtId="0" fontId="73" fillId="6" borderId="5" applyNumberFormat="0" applyAlignment="0" applyProtection="0"/>
    <xf numFmtId="0" fontId="10" fillId="6" borderId="5" applyNumberFormat="0" applyAlignment="0" applyProtection="0"/>
    <xf numFmtId="9" fontId="70"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8" fillId="0" borderId="0" applyFont="0" applyFill="0" applyBorder="0" applyAlignment="0" applyProtection="0"/>
    <xf numFmtId="9" fontId="7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65"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0" fontId="23" fillId="8" borderId="8" applyNumberFormat="0" applyFont="0" applyAlignment="0" applyProtection="0"/>
    <xf numFmtId="0" fontId="2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75" fillId="0" borderId="6" applyNumberFormat="0" applyFill="0" applyAlignment="0" applyProtection="0"/>
    <xf numFmtId="4" fontId="76" fillId="54" borderId="18" applyNumberFormat="0" applyProtection="0">
      <alignment vertical="center"/>
    </xf>
    <xf numFmtId="4" fontId="77" fillId="46" borderId="19" applyNumberFormat="0" applyProtection="0">
      <alignment horizontal="left" vertical="center" indent="1"/>
    </xf>
    <xf numFmtId="0" fontId="78" fillId="0" borderId="9" applyNumberFormat="0" applyFill="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1" fillId="0" borderId="0" applyNumberFormat="0" applyFill="0" applyBorder="0" applyAlignment="0" applyProtection="0"/>
    <xf numFmtId="0" fontId="82" fillId="0" borderId="9" applyNumberFormat="0" applyFill="0" applyAlignment="0" applyProtection="0"/>
    <xf numFmtId="0" fontId="16" fillId="0" borderId="9" applyNumberFormat="0" applyFill="0" applyAlignment="0" applyProtection="0"/>
    <xf numFmtId="0" fontId="83" fillId="0" borderId="20" applyNumberFormat="0" applyFill="0" applyAlignment="0" applyProtection="0"/>
    <xf numFmtId="0" fontId="84" fillId="5" borderId="4" applyNumberFormat="0" applyAlignment="0" applyProtection="0"/>
    <xf numFmtId="0" fontId="85" fillId="6" borderId="4" applyNumberFormat="0" applyAlignment="0" applyProtection="0"/>
    <xf numFmtId="0" fontId="86" fillId="6" borderId="5" applyNumberFormat="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14" fillId="0" borderId="0" applyNumberFormat="0" applyFill="0" applyBorder="0" applyAlignment="0" applyProtection="0"/>
    <xf numFmtId="0" fontId="89" fillId="0" borderId="0" applyNumberFormat="0" applyFill="0" applyBorder="0" applyAlignment="0" applyProtection="0"/>
    <xf numFmtId="0" fontId="90" fillId="3" borderId="0" applyNumberFormat="0" applyBorder="0" applyAlignment="0" applyProtection="0"/>
    <xf numFmtId="0" fontId="26" fillId="9"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18" fillId="0" borderId="0"/>
    <xf numFmtId="172" fontId="63" fillId="0" borderId="0" applyFont="0" applyFill="0" applyBorder="0" applyAlignment="0" applyProtection="0"/>
    <xf numFmtId="0" fontId="63" fillId="0" borderId="0"/>
    <xf numFmtId="0" fontId="63" fillId="0" borderId="0"/>
    <xf numFmtId="0" fontId="18" fillId="0" borderId="0"/>
    <xf numFmtId="175" fontId="63" fillId="0" borderId="0" applyFont="0" applyFill="0" applyBorder="0" applyAlignment="0" applyProtection="0"/>
    <xf numFmtId="175" fontId="18" fillId="0" borderId="0" applyFont="0" applyFill="0" applyBorder="0" applyAlignment="0" applyProtection="0"/>
    <xf numFmtId="176" fontId="18" fillId="0" borderId="0" applyFont="0" applyFill="0" applyBorder="0" applyAlignment="0" applyProtection="0"/>
  </cellStyleXfs>
  <cellXfs count="242">
    <xf numFmtId="0" fontId="0" fillId="0" borderId="0" xfId="0"/>
    <xf numFmtId="0" fontId="20" fillId="0" borderId="0" xfId="0" applyFont="1" applyAlignment="1">
      <alignment horizontal="center" vertical="center"/>
    </xf>
    <xf numFmtId="0" fontId="22" fillId="0" borderId="0" xfId="0" applyFont="1" applyAlignment="1">
      <alignment horizontal="center" vertical="center"/>
    </xf>
    <xf numFmtId="0" fontId="92" fillId="33" borderId="0" xfId="0" applyFont="1" applyFill="1"/>
    <xf numFmtId="0" fontId="92" fillId="0" borderId="0" xfId="0" applyFont="1"/>
    <xf numFmtId="0" fontId="93" fillId="33" borderId="0" xfId="1619" applyFont="1" applyFill="1" applyAlignment="1" applyProtection="1">
      <alignment vertical="center"/>
      <protection locked="0"/>
    </xf>
    <xf numFmtId="0" fontId="93" fillId="33" borderId="0" xfId="1619" applyFont="1" applyFill="1" applyAlignment="1">
      <alignment vertical="center"/>
    </xf>
    <xf numFmtId="0" fontId="94" fillId="33" borderId="0" xfId="1619" applyFont="1" applyFill="1" applyAlignment="1">
      <alignment horizontal="center" vertical="center"/>
    </xf>
    <xf numFmtId="0" fontId="94" fillId="33" borderId="0" xfId="1619" applyFont="1" applyFill="1" applyAlignment="1">
      <alignment vertical="center"/>
    </xf>
    <xf numFmtId="174" fontId="98" fillId="33" borderId="21" xfId="1619" applyNumberFormat="1" applyFont="1" applyFill="1" applyBorder="1" applyAlignment="1">
      <alignment horizontal="left" vertical="center"/>
    </xf>
    <xf numFmtId="174" fontId="99" fillId="33" borderId="21" xfId="1619" applyNumberFormat="1" applyFont="1" applyFill="1" applyBorder="1" applyAlignment="1">
      <alignment horizontal="left" vertical="center"/>
    </xf>
    <xf numFmtId="0" fontId="97" fillId="33" borderId="22" xfId="1619" applyFont="1" applyFill="1" applyBorder="1" applyAlignment="1">
      <alignment horizontal="center" vertical="center"/>
    </xf>
    <xf numFmtId="1" fontId="97" fillId="33" borderId="23" xfId="1619" applyNumberFormat="1" applyFont="1" applyFill="1" applyBorder="1" applyAlignment="1">
      <alignment horizontal="left" vertical="center"/>
    </xf>
    <xf numFmtId="1" fontId="97" fillId="33" borderId="23" xfId="1619" applyNumberFormat="1" applyFont="1" applyFill="1" applyBorder="1" applyAlignment="1" applyProtection="1">
      <alignment horizontal="left" vertical="center"/>
      <protection locked="0"/>
    </xf>
    <xf numFmtId="1" fontId="97" fillId="33" borderId="24" xfId="1619" applyNumberFormat="1" applyFont="1" applyFill="1" applyBorder="1" applyAlignment="1" applyProtection="1">
      <alignment horizontal="left" vertical="center"/>
      <protection locked="0"/>
    </xf>
    <xf numFmtId="2" fontId="97" fillId="33" borderId="24" xfId="1619" applyNumberFormat="1" applyFont="1" applyFill="1" applyBorder="1" applyAlignment="1" applyProtection="1">
      <alignment horizontal="center" vertical="center"/>
      <protection locked="0"/>
    </xf>
    <xf numFmtId="2" fontId="97" fillId="33" borderId="24" xfId="1619" applyNumberFormat="1" applyFont="1" applyFill="1" applyBorder="1" applyAlignment="1" applyProtection="1">
      <alignment vertical="center"/>
      <protection locked="0"/>
    </xf>
    <xf numFmtId="168" fontId="94" fillId="33" borderId="0" xfId="1619" applyNumberFormat="1" applyFont="1" applyFill="1" applyAlignment="1">
      <alignment vertical="center"/>
    </xf>
    <xf numFmtId="174" fontId="101" fillId="33" borderId="25" xfId="1619" applyNumberFormat="1" applyFont="1" applyFill="1" applyBorder="1" applyAlignment="1">
      <alignment horizontal="left" vertical="center"/>
    </xf>
    <xf numFmtId="174" fontId="101" fillId="33" borderId="25" xfId="1619" applyNumberFormat="1" applyFont="1" applyFill="1" applyBorder="1" applyAlignment="1" applyProtection="1">
      <alignment horizontal="left" vertical="center"/>
      <protection locked="0"/>
    </xf>
    <xf numFmtId="1" fontId="97" fillId="33" borderId="25" xfId="1619" applyNumberFormat="1" applyFont="1" applyFill="1" applyBorder="1" applyAlignment="1" applyProtection="1">
      <alignment horizontal="left" vertical="center"/>
      <protection locked="0"/>
    </xf>
    <xf numFmtId="2" fontId="94" fillId="33" borderId="26" xfId="1619" applyNumberFormat="1" applyFont="1" applyFill="1" applyBorder="1" applyAlignment="1" applyProtection="1">
      <alignment horizontal="center" vertical="center"/>
      <protection locked="0"/>
    </xf>
    <xf numFmtId="2" fontId="94" fillId="33" borderId="26" xfId="1619" applyNumberFormat="1" applyFont="1" applyFill="1" applyBorder="1" applyAlignment="1" applyProtection="1">
      <alignment vertical="center"/>
      <protection locked="0"/>
    </xf>
    <xf numFmtId="2" fontId="94" fillId="33" borderId="27" xfId="1619" applyNumberFormat="1" applyFont="1" applyFill="1" applyBorder="1" applyAlignment="1" applyProtection="1">
      <alignment horizontal="center" vertical="center"/>
      <protection locked="0"/>
    </xf>
    <xf numFmtId="2" fontId="94" fillId="33" borderId="27" xfId="1619" applyNumberFormat="1" applyFont="1" applyFill="1" applyBorder="1" applyAlignment="1" applyProtection="1">
      <alignment vertical="center"/>
      <protection locked="0"/>
    </xf>
    <xf numFmtId="1" fontId="97" fillId="33" borderId="22" xfId="1619" applyNumberFormat="1" applyFont="1" applyFill="1" applyBorder="1" applyAlignment="1">
      <alignment horizontal="left" vertical="center"/>
    </xf>
    <xf numFmtId="1" fontId="97" fillId="33" borderId="22" xfId="1619" applyNumberFormat="1" applyFont="1" applyFill="1" applyBorder="1" applyAlignment="1" applyProtection="1">
      <alignment horizontal="left" vertical="center"/>
      <protection locked="0"/>
    </xf>
    <xf numFmtId="168" fontId="102" fillId="33" borderId="25" xfId="1619" applyNumberFormat="1" applyFont="1" applyFill="1" applyBorder="1" applyAlignment="1" applyProtection="1">
      <alignment vertical="center"/>
    </xf>
    <xf numFmtId="168" fontId="102" fillId="33" borderId="25" xfId="1619" applyNumberFormat="1" applyFont="1" applyFill="1" applyBorder="1" applyAlignment="1" applyProtection="1">
      <alignment vertical="center"/>
      <protection locked="0"/>
    </xf>
    <xf numFmtId="2" fontId="102" fillId="33" borderId="24" xfId="1619" applyNumberFormat="1" applyFont="1" applyFill="1" applyBorder="1" applyAlignment="1" applyProtection="1">
      <alignment horizontal="center" vertical="center"/>
      <protection locked="0"/>
    </xf>
    <xf numFmtId="2" fontId="102" fillId="33" borderId="24" xfId="1619" applyNumberFormat="1" applyFont="1" applyFill="1" applyBorder="1" applyAlignment="1" applyProtection="1">
      <alignment vertical="center"/>
      <protection locked="0"/>
    </xf>
    <xf numFmtId="0" fontId="94" fillId="33" borderId="0" xfId="1619" applyFont="1" applyFill="1" applyBorder="1" applyAlignment="1">
      <alignment vertical="center"/>
    </xf>
    <xf numFmtId="168" fontId="103" fillId="33" borderId="25" xfId="1619" applyNumberFormat="1" applyFont="1" applyFill="1" applyBorder="1" applyAlignment="1" applyProtection="1">
      <alignment vertical="center"/>
    </xf>
    <xf numFmtId="168" fontId="103" fillId="33" borderId="25" xfId="1619" applyNumberFormat="1" applyFont="1" applyFill="1" applyBorder="1" applyAlignment="1" applyProtection="1">
      <alignment vertical="center"/>
      <protection locked="0"/>
    </xf>
    <xf numFmtId="2" fontId="103" fillId="33" borderId="25" xfId="1619" applyNumberFormat="1" applyFont="1" applyFill="1" applyBorder="1" applyAlignment="1" applyProtection="1">
      <alignment horizontal="center" vertical="center"/>
      <protection locked="0"/>
    </xf>
    <xf numFmtId="2" fontId="103" fillId="33" borderId="25" xfId="1619" applyNumberFormat="1" applyFont="1" applyFill="1" applyBorder="1" applyAlignment="1" applyProtection="1">
      <alignment vertical="center"/>
      <protection locked="0"/>
    </xf>
    <xf numFmtId="2" fontId="103" fillId="33" borderId="26" xfId="1619" applyNumberFormat="1" applyFont="1" applyFill="1" applyBorder="1" applyAlignment="1" applyProtection="1">
      <alignment vertical="center"/>
      <protection locked="0"/>
    </xf>
    <xf numFmtId="0" fontId="103" fillId="33" borderId="0" xfId="1619" applyFont="1" applyFill="1" applyBorder="1" applyAlignment="1">
      <alignment vertical="center"/>
    </xf>
    <xf numFmtId="2" fontId="103" fillId="33" borderId="26" xfId="1619" applyNumberFormat="1" applyFont="1" applyFill="1" applyBorder="1" applyAlignment="1" applyProtection="1">
      <alignment horizontal="center" vertical="center"/>
      <protection locked="0"/>
    </xf>
    <xf numFmtId="2" fontId="94" fillId="33" borderId="0" xfId="1619" applyNumberFormat="1" applyFont="1" applyFill="1" applyAlignment="1">
      <alignment vertical="center"/>
    </xf>
    <xf numFmtId="1" fontId="97" fillId="33" borderId="21" xfId="1619" applyNumberFormat="1" applyFont="1" applyFill="1" applyBorder="1" applyAlignment="1">
      <alignment horizontal="left" vertical="center"/>
    </xf>
    <xf numFmtId="1" fontId="97" fillId="33" borderId="21" xfId="1619" applyNumberFormat="1" applyFont="1" applyFill="1" applyBorder="1" applyAlignment="1" applyProtection="1">
      <alignment horizontal="left" vertical="center"/>
      <protection locked="0"/>
    </xf>
    <xf numFmtId="2" fontId="97" fillId="33" borderId="22" xfId="1619" applyNumberFormat="1" applyFont="1" applyFill="1" applyBorder="1" applyAlignment="1" applyProtection="1">
      <alignment horizontal="center" vertical="center"/>
      <protection locked="0"/>
    </xf>
    <xf numFmtId="2" fontId="97" fillId="33" borderId="22" xfId="1619" applyNumberFormat="1" applyFont="1" applyFill="1" applyBorder="1" applyAlignment="1" applyProtection="1">
      <alignment vertical="center"/>
      <protection locked="0"/>
    </xf>
    <xf numFmtId="0" fontId="99" fillId="33" borderId="25" xfId="1619" applyFont="1" applyFill="1" applyBorder="1" applyAlignment="1">
      <alignment vertical="center"/>
    </xf>
    <xf numFmtId="0" fontId="99" fillId="33" borderId="25" xfId="1619" applyFont="1" applyFill="1" applyBorder="1" applyAlignment="1" applyProtection="1">
      <alignment vertical="center"/>
      <protection locked="0"/>
    </xf>
    <xf numFmtId="2" fontId="97" fillId="33" borderId="26" xfId="1619" applyNumberFormat="1" applyFont="1" applyFill="1" applyBorder="1" applyAlignment="1" applyProtection="1">
      <alignment horizontal="center" vertical="center"/>
      <protection locked="0"/>
    </xf>
    <xf numFmtId="2" fontId="97" fillId="33" borderId="26" xfId="1619" applyNumberFormat="1" applyFont="1" applyFill="1" applyBorder="1" applyAlignment="1" applyProtection="1">
      <alignment vertical="center"/>
      <protection locked="0"/>
    </xf>
    <xf numFmtId="168" fontId="97" fillId="33" borderId="25" xfId="1619" applyNumberFormat="1" applyFont="1" applyFill="1" applyBorder="1" applyAlignment="1" applyProtection="1">
      <alignment vertical="center"/>
    </xf>
    <xf numFmtId="168" fontId="97" fillId="33" borderId="25" xfId="1619" applyNumberFormat="1" applyFont="1" applyFill="1" applyBorder="1" applyAlignment="1" applyProtection="1">
      <alignment vertical="center"/>
      <protection locked="0"/>
    </xf>
    <xf numFmtId="168" fontId="94" fillId="33" borderId="25" xfId="1619" applyNumberFormat="1" applyFont="1" applyFill="1" applyBorder="1" applyAlignment="1" applyProtection="1">
      <alignment vertical="center"/>
    </xf>
    <xf numFmtId="168" fontId="94" fillId="33" borderId="25" xfId="1619" applyNumberFormat="1" applyFont="1" applyFill="1" applyBorder="1" applyAlignment="1" applyProtection="1">
      <alignment vertical="center"/>
      <protection locked="0"/>
    </xf>
    <xf numFmtId="169" fontId="97" fillId="33" borderId="0" xfId="1619" applyNumberFormat="1" applyFont="1" applyFill="1" applyBorder="1" applyAlignment="1">
      <alignment horizontal="left" vertical="center"/>
    </xf>
    <xf numFmtId="169" fontId="94" fillId="33" borderId="0" xfId="1619" applyNumberFormat="1" applyFont="1" applyFill="1" applyAlignment="1">
      <alignment horizontal="left" vertical="center"/>
    </xf>
    <xf numFmtId="169" fontId="94" fillId="33" borderId="0" xfId="1619" applyNumberFormat="1" applyFont="1" applyFill="1" applyBorder="1" applyAlignment="1">
      <alignment vertical="center"/>
    </xf>
    <xf numFmtId="169" fontId="94" fillId="33" borderId="0" xfId="1619" applyNumberFormat="1" applyFont="1" applyFill="1" applyAlignment="1">
      <alignment vertical="center"/>
    </xf>
    <xf numFmtId="168" fontId="94" fillId="33" borderId="28" xfId="1619" applyNumberFormat="1" applyFont="1" applyFill="1" applyBorder="1" applyAlignment="1" applyProtection="1">
      <alignment vertical="center"/>
    </xf>
    <xf numFmtId="168" fontId="94" fillId="33" borderId="28" xfId="1619" applyNumberFormat="1" applyFont="1" applyFill="1" applyBorder="1" applyAlignment="1" applyProtection="1">
      <alignment vertical="center"/>
      <protection locked="0"/>
    </xf>
    <xf numFmtId="168" fontId="94" fillId="33" borderId="27" xfId="1619" applyNumberFormat="1" applyFont="1" applyFill="1" applyBorder="1" applyAlignment="1" applyProtection="1">
      <alignment vertical="center"/>
      <protection locked="0"/>
    </xf>
    <xf numFmtId="0" fontId="94" fillId="33" borderId="0" xfId="1619" applyFont="1" applyFill="1" applyBorder="1" applyAlignment="1">
      <alignment horizontal="left" vertical="center"/>
    </xf>
    <xf numFmtId="168" fontId="103" fillId="33" borderId="28" xfId="1619" applyNumberFormat="1" applyFont="1" applyFill="1" applyBorder="1" applyAlignment="1" applyProtection="1">
      <alignment vertical="center"/>
    </xf>
    <xf numFmtId="168" fontId="103" fillId="33" borderId="28" xfId="1619" applyNumberFormat="1" applyFont="1" applyFill="1" applyBorder="1" applyAlignment="1" applyProtection="1">
      <alignment vertical="center"/>
      <protection locked="0"/>
    </xf>
    <xf numFmtId="2" fontId="103" fillId="33" borderId="27" xfId="1619" applyNumberFormat="1" applyFont="1" applyFill="1" applyBorder="1" applyAlignment="1" applyProtection="1">
      <alignment horizontal="center" vertical="center"/>
      <protection locked="0"/>
    </xf>
    <xf numFmtId="2" fontId="103" fillId="33" borderId="27" xfId="1619" applyNumberFormat="1" applyFont="1" applyFill="1" applyBorder="1" applyAlignment="1" applyProtection="1">
      <alignment vertical="center"/>
      <protection locked="0"/>
    </xf>
    <xf numFmtId="168" fontId="97" fillId="33" borderId="23" xfId="1619" applyNumberFormat="1" applyFont="1" applyFill="1" applyBorder="1" applyAlignment="1" applyProtection="1">
      <alignment vertical="center"/>
    </xf>
    <xf numFmtId="168" fontId="103" fillId="33" borderId="23" xfId="1619" applyNumberFormat="1" applyFont="1" applyFill="1" applyBorder="1" applyAlignment="1" applyProtection="1">
      <alignment vertical="center"/>
      <protection locked="0"/>
    </xf>
    <xf numFmtId="168" fontId="97" fillId="33" borderId="23" xfId="1619" applyNumberFormat="1" applyFont="1" applyFill="1" applyBorder="1" applyAlignment="1" applyProtection="1">
      <alignment vertical="center"/>
      <protection locked="0"/>
    </xf>
    <xf numFmtId="2" fontId="103" fillId="33" borderId="28" xfId="1619" applyNumberFormat="1" applyFont="1" applyFill="1" applyBorder="1" applyAlignment="1" applyProtection="1">
      <alignment vertical="center"/>
      <protection locked="0"/>
    </xf>
    <xf numFmtId="2" fontId="97" fillId="33" borderId="25" xfId="1619" applyNumberFormat="1" applyFont="1" applyFill="1" applyBorder="1" applyAlignment="1" applyProtection="1">
      <alignment vertical="center"/>
      <protection locked="0"/>
    </xf>
    <xf numFmtId="2" fontId="94" fillId="33" borderId="25" xfId="1619" applyNumberFormat="1" applyFont="1" applyFill="1" applyBorder="1" applyAlignment="1" applyProtection="1">
      <alignment vertical="center"/>
      <protection locked="0"/>
    </xf>
    <xf numFmtId="168" fontId="103" fillId="33" borderId="27" xfId="1619" applyNumberFormat="1" applyFont="1" applyFill="1" applyBorder="1" applyAlignment="1" applyProtection="1">
      <alignment vertical="center"/>
    </xf>
    <xf numFmtId="168" fontId="103" fillId="33" borderId="29" xfId="1619" applyNumberFormat="1" applyFont="1" applyFill="1" applyBorder="1" applyAlignment="1" applyProtection="1">
      <alignment vertical="center"/>
      <protection locked="0"/>
    </xf>
    <xf numFmtId="2" fontId="103" fillId="33" borderId="29" xfId="1619" applyNumberFormat="1" applyFont="1" applyFill="1" applyBorder="1" applyAlignment="1" applyProtection="1">
      <alignment horizontal="center" vertical="center"/>
      <protection locked="0"/>
    </xf>
    <xf numFmtId="0" fontId="98" fillId="33" borderId="28" xfId="1619" applyFont="1" applyFill="1" applyBorder="1" applyAlignment="1">
      <alignment vertical="center"/>
    </xf>
    <xf numFmtId="168" fontId="97" fillId="33" borderId="28" xfId="1619" applyNumberFormat="1" applyFont="1" applyFill="1" applyBorder="1" applyAlignment="1" applyProtection="1">
      <alignment vertical="center"/>
      <protection locked="0"/>
    </xf>
    <xf numFmtId="0" fontId="98" fillId="33" borderId="28" xfId="1619" applyFont="1" applyFill="1" applyBorder="1" applyAlignment="1" applyProtection="1">
      <alignment vertical="center"/>
      <protection locked="0"/>
    </xf>
    <xf numFmtId="1" fontId="97" fillId="33" borderId="25" xfId="1619" applyNumberFormat="1" applyFont="1" applyFill="1" applyBorder="1" applyAlignment="1" applyProtection="1">
      <alignment vertical="center"/>
    </xf>
    <xf numFmtId="1" fontId="97" fillId="33" borderId="25" xfId="1619" applyNumberFormat="1" applyFont="1" applyFill="1" applyBorder="1" applyAlignment="1" applyProtection="1">
      <alignment vertical="center"/>
      <protection locked="0"/>
    </xf>
    <xf numFmtId="1" fontId="103" fillId="33" borderId="25" xfId="1619" applyNumberFormat="1" applyFont="1" applyFill="1" applyBorder="1" applyAlignment="1" applyProtection="1">
      <alignment vertical="center"/>
      <protection locked="0"/>
    </xf>
    <xf numFmtId="1" fontId="94" fillId="33" borderId="25" xfId="1619" applyNumberFormat="1" applyFont="1" applyFill="1" applyBorder="1" applyAlignment="1">
      <alignment horizontal="left" vertical="center"/>
    </xf>
    <xf numFmtId="1" fontId="94" fillId="33" borderId="25" xfId="1619" applyNumberFormat="1" applyFont="1" applyFill="1" applyBorder="1" applyAlignment="1" applyProtection="1">
      <alignment horizontal="left" vertical="center"/>
      <protection locked="0"/>
    </xf>
    <xf numFmtId="2" fontId="94" fillId="33" borderId="28" xfId="1619" applyNumberFormat="1" applyFont="1" applyFill="1" applyBorder="1" applyAlignment="1" applyProtection="1">
      <alignment vertical="center"/>
      <protection locked="0"/>
    </xf>
    <xf numFmtId="1" fontId="94" fillId="33" borderId="25" xfId="1619" applyNumberFormat="1" applyFont="1" applyFill="1" applyBorder="1" applyAlignment="1" applyProtection="1">
      <alignment vertical="center"/>
    </xf>
    <xf numFmtId="1" fontId="94" fillId="33" borderId="25" xfId="1619" applyNumberFormat="1" applyFont="1" applyFill="1" applyBorder="1" applyAlignment="1" applyProtection="1">
      <alignment vertical="center"/>
      <protection locked="0"/>
    </xf>
    <xf numFmtId="0" fontId="101" fillId="33" borderId="28" xfId="1619" applyFont="1" applyFill="1" applyBorder="1" applyAlignment="1">
      <alignment vertical="center"/>
    </xf>
    <xf numFmtId="0" fontId="101" fillId="33" borderId="28" xfId="1619" applyFont="1" applyFill="1" applyBorder="1" applyAlignment="1" applyProtection="1">
      <alignment vertical="center"/>
      <protection locked="0"/>
    </xf>
    <xf numFmtId="168" fontId="97" fillId="33" borderId="21" xfId="1619" applyNumberFormat="1" applyFont="1" applyFill="1" applyBorder="1" applyAlignment="1" applyProtection="1">
      <alignment vertical="center"/>
    </xf>
    <xf numFmtId="168" fontId="94" fillId="33" borderId="21" xfId="1619" applyNumberFormat="1" applyFont="1" applyFill="1" applyBorder="1" applyAlignment="1" applyProtection="1">
      <alignment vertical="center"/>
      <protection locked="0"/>
    </xf>
    <xf numFmtId="2" fontId="94" fillId="33" borderId="22" xfId="1619" applyNumberFormat="1" applyFont="1" applyFill="1" applyBorder="1" applyAlignment="1" applyProtection="1">
      <alignment horizontal="center" vertical="center"/>
      <protection locked="0"/>
    </xf>
    <xf numFmtId="2" fontId="94" fillId="33" borderId="22" xfId="1619" applyNumberFormat="1" applyFont="1" applyFill="1" applyBorder="1" applyAlignment="1" applyProtection="1">
      <alignment vertical="center"/>
      <protection locked="0"/>
    </xf>
    <xf numFmtId="2" fontId="94" fillId="33" borderId="21" xfId="1619" applyNumberFormat="1" applyFont="1" applyFill="1" applyBorder="1" applyAlignment="1" applyProtection="1">
      <alignment vertical="center"/>
      <protection locked="0"/>
    </xf>
    <xf numFmtId="2" fontId="103" fillId="33" borderId="24" xfId="1619" applyNumberFormat="1" applyFont="1" applyFill="1" applyBorder="1" applyAlignment="1" applyProtection="1">
      <alignment horizontal="center" vertical="center"/>
      <protection locked="0"/>
    </xf>
    <xf numFmtId="2" fontId="103" fillId="33" borderId="24" xfId="1619" applyNumberFormat="1" applyFont="1" applyFill="1" applyBorder="1" applyAlignment="1" applyProtection="1">
      <alignment vertical="center"/>
      <protection locked="0"/>
    </xf>
    <xf numFmtId="2" fontId="103" fillId="33" borderId="23" xfId="1619" applyNumberFormat="1" applyFont="1" applyFill="1" applyBorder="1" applyAlignment="1" applyProtection="1">
      <alignment vertical="center"/>
      <protection locked="0"/>
    </xf>
    <xf numFmtId="1" fontId="94" fillId="33" borderId="28" xfId="1619" applyNumberFormat="1" applyFont="1" applyFill="1" applyBorder="1" applyAlignment="1">
      <alignment horizontal="left" vertical="center"/>
    </xf>
    <xf numFmtId="1" fontId="94" fillId="33" borderId="28" xfId="1619" applyNumberFormat="1" applyFont="1" applyFill="1" applyBorder="1" applyAlignment="1" applyProtection="1">
      <alignment horizontal="left" vertical="center"/>
      <protection locked="0"/>
    </xf>
    <xf numFmtId="1" fontId="94" fillId="33" borderId="23" xfId="1619" applyNumberFormat="1" applyFont="1" applyFill="1" applyBorder="1" applyAlignment="1" applyProtection="1">
      <alignment horizontal="left" vertical="center"/>
      <protection locked="0"/>
    </xf>
    <xf numFmtId="2" fontId="94" fillId="33" borderId="24" xfId="1619" applyNumberFormat="1" applyFont="1" applyFill="1" applyBorder="1" applyAlignment="1" applyProtection="1">
      <alignment horizontal="center" vertical="center"/>
      <protection locked="0"/>
    </xf>
    <xf numFmtId="2" fontId="94" fillId="33" borderId="24" xfId="1619" applyNumberFormat="1" applyFont="1" applyFill="1" applyBorder="1" applyAlignment="1" applyProtection="1">
      <alignment vertical="center"/>
      <protection locked="0"/>
    </xf>
    <xf numFmtId="1" fontId="94" fillId="33" borderId="0" xfId="1622" applyNumberFormat="1" applyFont="1" applyFill="1" applyBorder="1" applyAlignment="1">
      <alignment vertical="center" wrapText="1"/>
    </xf>
    <xf numFmtId="0" fontId="101" fillId="33" borderId="0" xfId="1619" applyFont="1" applyFill="1" applyAlignment="1">
      <alignment vertical="center"/>
    </xf>
    <xf numFmtId="0" fontId="107" fillId="33" borderId="0" xfId="1619" applyFont="1" applyFill="1" applyAlignment="1">
      <alignment vertical="center"/>
    </xf>
    <xf numFmtId="0" fontId="107" fillId="33" borderId="0" xfId="1619" applyFont="1" applyFill="1" applyAlignment="1">
      <alignment horizontal="center" vertical="center"/>
    </xf>
    <xf numFmtId="2" fontId="107" fillId="33" borderId="0" xfId="1619" applyNumberFormat="1" applyFont="1" applyFill="1" applyAlignment="1">
      <alignment horizontal="center" vertical="center"/>
    </xf>
    <xf numFmtId="0" fontId="108" fillId="33" borderId="30" xfId="1623" applyFont="1" applyFill="1" applyBorder="1" applyAlignment="1">
      <alignment horizontal="left" vertical="center"/>
    </xf>
    <xf numFmtId="168" fontId="94" fillId="33" borderId="23" xfId="1619" applyNumberFormat="1" applyFont="1" applyFill="1" applyBorder="1" applyAlignment="1" applyProtection="1">
      <alignment vertical="center"/>
      <protection locked="0"/>
    </xf>
    <xf numFmtId="168" fontId="94" fillId="33" borderId="23" xfId="1619" applyNumberFormat="1" applyFont="1" applyFill="1" applyBorder="1" applyAlignment="1" applyProtection="1">
      <alignment vertical="center"/>
    </xf>
    <xf numFmtId="2" fontId="94" fillId="33" borderId="24" xfId="1619" applyNumberFormat="1" applyFont="1" applyFill="1" applyBorder="1" applyAlignment="1" applyProtection="1">
      <alignment horizontal="right" vertical="center"/>
      <protection locked="0"/>
    </xf>
    <xf numFmtId="2" fontId="94" fillId="33" borderId="27" xfId="1619" applyNumberFormat="1" applyFont="1" applyFill="1" applyBorder="1" applyAlignment="1" applyProtection="1">
      <alignment horizontal="right" vertical="center"/>
      <protection locked="0"/>
    </xf>
    <xf numFmtId="0" fontId="94" fillId="33" borderId="0" xfId="1619" applyFont="1" applyFill="1" applyAlignment="1">
      <alignment horizontal="right" vertical="center"/>
    </xf>
    <xf numFmtId="2" fontId="94" fillId="33" borderId="26" xfId="1619" applyNumberFormat="1" applyFont="1" applyFill="1" applyBorder="1" applyAlignment="1" applyProtection="1">
      <alignment horizontal="right" vertical="center"/>
      <protection locked="0"/>
    </xf>
    <xf numFmtId="2" fontId="94" fillId="33" borderId="21" xfId="1619" applyNumberFormat="1" applyFont="1" applyFill="1" applyBorder="1" applyAlignment="1" applyProtection="1">
      <alignment horizontal="center" vertical="center"/>
      <protection locked="0"/>
    </xf>
    <xf numFmtId="2" fontId="94" fillId="33" borderId="25" xfId="1619" applyNumberFormat="1" applyFont="1" applyFill="1" applyBorder="1" applyAlignment="1" applyProtection="1">
      <alignment horizontal="right" vertical="center"/>
      <protection locked="0"/>
    </xf>
    <xf numFmtId="1" fontId="97" fillId="33" borderId="25" xfId="1619" applyNumberFormat="1" applyFont="1" applyFill="1" applyBorder="1" applyAlignment="1">
      <alignment horizontal="left" vertical="center"/>
    </xf>
    <xf numFmtId="1" fontId="94" fillId="33" borderId="0" xfId="1619" applyNumberFormat="1" applyFont="1" applyFill="1" applyAlignment="1">
      <alignment horizontal="center" vertical="center"/>
    </xf>
    <xf numFmtId="0" fontId="21" fillId="0" borderId="0" xfId="0" applyFont="1" applyAlignment="1">
      <alignment vertical="center"/>
    </xf>
    <xf numFmtId="0" fontId="21" fillId="0" borderId="0" xfId="0" applyFont="1"/>
    <xf numFmtId="0" fontId="110" fillId="0" borderId="0" xfId="0" applyFont="1"/>
    <xf numFmtId="0" fontId="109" fillId="0" borderId="0" xfId="0" applyFont="1" applyBorder="1"/>
    <xf numFmtId="0" fontId="109" fillId="0" borderId="0" xfId="0" applyFont="1" applyFill="1" applyBorder="1"/>
    <xf numFmtId="0" fontId="94" fillId="0" borderId="0" xfId="0" applyFont="1" applyFill="1" applyBorder="1"/>
    <xf numFmtId="0" fontId="0" fillId="0" borderId="0" xfId="0" applyAlignment="1">
      <alignment horizontal="center" vertical="center"/>
    </xf>
    <xf numFmtId="168" fontId="97" fillId="0" borderId="0" xfId="0" applyNumberFormat="1" applyFont="1" applyAlignment="1">
      <alignment horizontal="center" vertical="center"/>
    </xf>
    <xf numFmtId="0" fontId="22" fillId="0" borderId="0" xfId="0" applyFont="1" applyAlignment="1">
      <alignment vertical="center"/>
    </xf>
    <xf numFmtId="0" fontId="20" fillId="0" borderId="0" xfId="0" applyFont="1" applyAlignment="1">
      <alignment vertical="center"/>
    </xf>
    <xf numFmtId="0" fontId="22" fillId="0" borderId="0" xfId="0" applyFont="1" applyAlignment="1">
      <alignment horizontal="right" vertical="center"/>
    </xf>
    <xf numFmtId="0" fontId="111" fillId="0" borderId="0" xfId="0" applyFont="1" applyAlignment="1">
      <alignment horizontal="left" vertical="center" indent="2"/>
    </xf>
    <xf numFmtId="0" fontId="22" fillId="33" borderId="0" xfId="0" applyFont="1" applyFill="1"/>
    <xf numFmtId="168" fontId="22" fillId="33" borderId="0" xfId="0" applyNumberFormat="1" applyFont="1" applyFill="1"/>
    <xf numFmtId="3" fontId="22" fillId="33" borderId="0" xfId="0" applyNumberFormat="1" applyFont="1" applyFill="1"/>
    <xf numFmtId="0" fontId="22" fillId="33" borderId="0" xfId="0" applyFont="1" applyFill="1" applyBorder="1"/>
    <xf numFmtId="10" fontId="22" fillId="33" borderId="0" xfId="0" applyNumberFormat="1" applyFont="1" applyFill="1" applyBorder="1"/>
    <xf numFmtId="168" fontId="22" fillId="33" borderId="0" xfId="0" applyNumberFormat="1" applyFont="1" applyFill="1" applyBorder="1"/>
    <xf numFmtId="2" fontId="22" fillId="33" borderId="0" xfId="0" applyNumberFormat="1" applyFont="1" applyFill="1"/>
    <xf numFmtId="170" fontId="22" fillId="33" borderId="0" xfId="0" applyNumberFormat="1" applyFont="1" applyFill="1"/>
    <xf numFmtId="10" fontId="22" fillId="33" borderId="0" xfId="0" applyNumberFormat="1" applyFont="1" applyFill="1"/>
    <xf numFmtId="171" fontId="22" fillId="33" borderId="0" xfId="0" applyNumberFormat="1" applyFont="1" applyFill="1"/>
    <xf numFmtId="169" fontId="22" fillId="33" borderId="0" xfId="0" applyNumberFormat="1" applyFont="1" applyFill="1"/>
    <xf numFmtId="0" fontId="91" fillId="0" borderId="0" xfId="304" applyFont="1" applyBorder="1"/>
    <xf numFmtId="0" fontId="19" fillId="0" borderId="32" xfId="0" applyFont="1" applyBorder="1" applyAlignment="1">
      <alignment horizontal="center" vertical="center"/>
    </xf>
    <xf numFmtId="0" fontId="20" fillId="0" borderId="32"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9" fillId="0" borderId="33" xfId="0" applyFont="1" applyBorder="1" applyAlignment="1">
      <alignment horizontal="center" vertical="center"/>
    </xf>
    <xf numFmtId="0" fontId="20" fillId="0" borderId="33" xfId="0" applyFont="1" applyBorder="1" applyAlignment="1">
      <alignment horizontal="center" vertical="center"/>
    </xf>
    <xf numFmtId="0" fontId="97" fillId="0" borderId="34" xfId="0" applyFont="1" applyFill="1" applyBorder="1" applyAlignment="1">
      <alignment horizontal="center" vertical="center"/>
    </xf>
    <xf numFmtId="0" fontId="97" fillId="0" borderId="34" xfId="0" applyFont="1" applyFill="1" applyBorder="1" applyAlignment="1">
      <alignment horizontal="center" vertical="center" wrapText="1"/>
    </xf>
    <xf numFmtId="0" fontId="113" fillId="33" borderId="0" xfId="0" applyFont="1" applyFill="1"/>
    <xf numFmtId="0" fontId="114" fillId="33" borderId="0" xfId="0" applyFont="1" applyFill="1"/>
    <xf numFmtId="0" fontId="113" fillId="0" borderId="0" xfId="0" applyFont="1" applyFill="1" applyBorder="1" applyAlignment="1">
      <alignment horizontal="center"/>
    </xf>
    <xf numFmtId="0" fontId="22" fillId="33" borderId="0" xfId="0" applyFont="1" applyFill="1" applyBorder="1" applyAlignment="1">
      <alignment horizontal="center"/>
    </xf>
    <xf numFmtId="0" fontId="22" fillId="33" borderId="33" xfId="0" applyFont="1" applyFill="1" applyBorder="1" applyAlignment="1">
      <alignment horizontal="center"/>
    </xf>
    <xf numFmtId="0" fontId="113" fillId="0" borderId="35" xfId="0" applyFont="1" applyFill="1" applyBorder="1" applyAlignment="1">
      <alignment horizontal="center"/>
    </xf>
    <xf numFmtId="0" fontId="22" fillId="33" borderId="35" xfId="0" applyFont="1" applyFill="1" applyBorder="1"/>
    <xf numFmtId="0" fontId="113" fillId="0" borderId="0" xfId="0" applyFont="1" applyAlignment="1">
      <alignment vertical="center"/>
    </xf>
    <xf numFmtId="0" fontId="115" fillId="0" borderId="0" xfId="0" applyFont="1"/>
    <xf numFmtId="0" fontId="114" fillId="0" borderId="0" xfId="0" applyFont="1"/>
    <xf numFmtId="0" fontId="113" fillId="0" borderId="0" xfId="0" applyFont="1" applyBorder="1" applyAlignment="1">
      <alignment vertical="center"/>
    </xf>
    <xf numFmtId="0" fontId="116" fillId="0" borderId="0" xfId="0" applyFont="1" applyBorder="1" applyAlignment="1">
      <alignment horizontal="center" vertical="center"/>
    </xf>
    <xf numFmtId="0" fontId="117" fillId="0" borderId="0" xfId="0" applyFont="1" applyBorder="1" applyAlignment="1">
      <alignment vertical="center"/>
    </xf>
    <xf numFmtId="0" fontId="116" fillId="0" borderId="0" xfId="0" applyFont="1" applyBorder="1"/>
    <xf numFmtId="0" fontId="117" fillId="0" borderId="0" xfId="0" applyFont="1" applyBorder="1" applyAlignment="1">
      <alignment horizontal="center" vertical="center"/>
    </xf>
    <xf numFmtId="0" fontId="113" fillId="0" borderId="32" xfId="0" applyFont="1" applyBorder="1" applyAlignment="1">
      <alignment vertical="center"/>
    </xf>
    <xf numFmtId="0" fontId="116" fillId="0" borderId="32" xfId="0" applyFont="1" applyBorder="1" applyAlignment="1">
      <alignment horizontal="center" vertical="center"/>
    </xf>
    <xf numFmtId="0" fontId="113" fillId="0" borderId="30" xfId="0" applyFont="1" applyBorder="1" applyAlignment="1">
      <alignment vertical="center"/>
    </xf>
    <xf numFmtId="0" fontId="113" fillId="0" borderId="35" xfId="0" applyFont="1" applyFill="1" applyBorder="1" applyAlignment="1">
      <alignment vertical="center"/>
    </xf>
    <xf numFmtId="0" fontId="113" fillId="0" borderId="35" xfId="0" applyFont="1" applyFill="1" applyBorder="1" applyAlignment="1">
      <alignment horizontal="center" vertical="center" wrapText="1"/>
    </xf>
    <xf numFmtId="0" fontId="113" fillId="0" borderId="33" xfId="0" applyFont="1" applyBorder="1" applyAlignment="1">
      <alignment vertical="center"/>
    </xf>
    <xf numFmtId="0" fontId="113" fillId="0" borderId="33" xfId="0" applyFont="1" applyBorder="1" applyAlignment="1">
      <alignment horizontal="center" vertical="center"/>
    </xf>
    <xf numFmtId="0" fontId="116" fillId="0" borderId="30" xfId="0" applyFont="1" applyBorder="1" applyAlignment="1">
      <alignment horizontal="center" vertical="center"/>
    </xf>
    <xf numFmtId="0" fontId="113" fillId="0" borderId="0" xfId="0" applyFont="1"/>
    <xf numFmtId="0" fontId="118" fillId="0" borderId="0" xfId="0" applyFont="1"/>
    <xf numFmtId="0" fontId="113" fillId="0" borderId="36" xfId="0" applyFont="1" applyFill="1" applyBorder="1" applyAlignment="1">
      <alignment horizontal="center" vertical="center"/>
    </xf>
    <xf numFmtId="0" fontId="120" fillId="0" borderId="36" xfId="0" applyFont="1" applyFill="1" applyBorder="1" applyAlignment="1">
      <alignment vertical="center"/>
    </xf>
    <xf numFmtId="0" fontId="120" fillId="0" borderId="36" xfId="0" applyFont="1" applyFill="1" applyBorder="1"/>
    <xf numFmtId="0" fontId="113" fillId="0" borderId="0" xfId="0" applyFont="1" applyAlignment="1">
      <alignment horizontal="center" vertical="center"/>
    </xf>
    <xf numFmtId="0" fontId="109" fillId="0" borderId="32" xfId="0" applyFont="1" applyBorder="1"/>
    <xf numFmtId="177" fontId="109" fillId="0" borderId="32" xfId="0" applyNumberFormat="1" applyFont="1" applyBorder="1" applyAlignment="1">
      <alignment horizontal="center" vertical="center"/>
    </xf>
    <xf numFmtId="177" fontId="109" fillId="0" borderId="0" xfId="0" applyNumberFormat="1" applyFont="1" applyBorder="1" applyAlignment="1">
      <alignment horizontal="center" vertical="center"/>
    </xf>
    <xf numFmtId="0" fontId="94" fillId="0" borderId="30" xfId="0" applyFont="1" applyFill="1" applyBorder="1"/>
    <xf numFmtId="177" fontId="109" fillId="0" borderId="30" xfId="0" applyNumberFormat="1" applyFont="1" applyBorder="1" applyAlignment="1">
      <alignment horizontal="center" vertical="center"/>
    </xf>
    <xf numFmtId="3" fontId="91" fillId="0" borderId="31" xfId="0" applyNumberFormat="1" applyFont="1" applyBorder="1"/>
    <xf numFmtId="177" fontId="91" fillId="0" borderId="31" xfId="0" applyNumberFormat="1" applyFont="1" applyBorder="1" applyAlignment="1">
      <alignment horizontal="center" vertical="center"/>
    </xf>
    <xf numFmtId="0" fontId="22" fillId="33" borderId="33" xfId="0" applyFont="1" applyFill="1" applyBorder="1"/>
    <xf numFmtId="2" fontId="22" fillId="33" borderId="33" xfId="0" applyNumberFormat="1" applyFont="1" applyFill="1" applyBorder="1"/>
    <xf numFmtId="0" fontId="113" fillId="0" borderId="35" xfId="0" applyFont="1" applyFill="1" applyBorder="1"/>
    <xf numFmtId="0" fontId="22" fillId="33" borderId="36" xfId="0" applyFont="1" applyFill="1" applyBorder="1"/>
    <xf numFmtId="169" fontId="22" fillId="33" borderId="36" xfId="0" applyNumberFormat="1" applyFont="1" applyFill="1" applyBorder="1"/>
    <xf numFmtId="0" fontId="116" fillId="0" borderId="32" xfId="0" applyFont="1" applyBorder="1" applyAlignment="1">
      <alignment vertical="center"/>
    </xf>
    <xf numFmtId="0" fontId="113" fillId="0" borderId="32" xfId="0" applyFont="1" applyBorder="1" applyAlignment="1">
      <alignment horizontal="right" vertical="center"/>
    </xf>
    <xf numFmtId="0" fontId="116" fillId="0" borderId="0" xfId="0" applyFont="1" applyBorder="1" applyAlignment="1">
      <alignment vertical="center"/>
    </xf>
    <xf numFmtId="0" fontId="116" fillId="0" borderId="0" xfId="0" applyFont="1" applyBorder="1" applyAlignment="1">
      <alignment horizontal="right" vertical="center"/>
    </xf>
    <xf numFmtId="0" fontId="113" fillId="0" borderId="0" xfId="0" applyFont="1" applyBorder="1" applyAlignment="1">
      <alignment horizontal="right" vertical="center"/>
    </xf>
    <xf numFmtId="0" fontId="116" fillId="0" borderId="33" xfId="0" applyFont="1" applyBorder="1" applyAlignment="1">
      <alignment vertical="center"/>
    </xf>
    <xf numFmtId="0" fontId="113" fillId="0" borderId="33" xfId="0" applyFont="1" applyBorder="1" applyAlignment="1">
      <alignment horizontal="right" vertical="center"/>
    </xf>
    <xf numFmtId="0" fontId="113" fillId="0" borderId="34" xfId="0" applyFont="1" applyFill="1" applyBorder="1" applyAlignment="1">
      <alignment horizontal="right" vertical="center"/>
    </xf>
    <xf numFmtId="0" fontId="113" fillId="0" borderId="36" xfId="0" applyFont="1" applyFill="1" applyBorder="1" applyAlignment="1">
      <alignment horizontal="right" vertical="center"/>
    </xf>
    <xf numFmtId="0" fontId="91" fillId="0" borderId="0" xfId="1619" applyFont="1" applyFill="1" applyAlignment="1">
      <alignment vertical="center"/>
    </xf>
    <xf numFmtId="0" fontId="97" fillId="0" borderId="0" xfId="1619" applyFont="1" applyFill="1" applyAlignment="1">
      <alignment vertical="center"/>
    </xf>
    <xf numFmtId="0" fontId="94" fillId="0" borderId="0" xfId="1619" applyFont="1" applyFill="1" applyAlignment="1">
      <alignment horizontal="center" vertical="center"/>
    </xf>
    <xf numFmtId="173" fontId="94" fillId="0" borderId="0" xfId="1620" applyNumberFormat="1" applyFont="1" applyFill="1" applyAlignment="1">
      <alignment horizontal="center" vertical="center"/>
    </xf>
    <xf numFmtId="2" fontId="94" fillId="0" borderId="0" xfId="1620" applyNumberFormat="1" applyFont="1" applyFill="1" applyAlignment="1">
      <alignment horizontal="center" vertical="center"/>
    </xf>
    <xf numFmtId="0" fontId="113" fillId="0" borderId="0" xfId="0" applyFont="1" applyFill="1"/>
    <xf numFmtId="0" fontId="113" fillId="0" borderId="34" xfId="0" applyFont="1" applyFill="1" applyBorder="1"/>
    <xf numFmtId="0" fontId="112" fillId="33" borderId="36" xfId="0" applyFont="1" applyFill="1" applyBorder="1"/>
    <xf numFmtId="2" fontId="112" fillId="33" borderId="36" xfId="0" applyNumberFormat="1" applyFont="1" applyFill="1" applyBorder="1"/>
    <xf numFmtId="0" fontId="22" fillId="33" borderId="31" xfId="0" applyFont="1" applyFill="1" applyBorder="1"/>
    <xf numFmtId="2" fontId="22" fillId="33" borderId="31" xfId="0" applyNumberFormat="1" applyFont="1" applyFill="1" applyBorder="1"/>
    <xf numFmtId="0" fontId="110" fillId="0" borderId="0" xfId="0" applyFont="1" applyBorder="1"/>
    <xf numFmtId="0" fontId="0" fillId="0" borderId="0" xfId="0" applyBorder="1"/>
    <xf numFmtId="0" fontId="113" fillId="33" borderId="0" xfId="0" applyFont="1" applyFill="1" applyAlignment="1">
      <alignment vertical="center"/>
    </xf>
    <xf numFmtId="0" fontId="113" fillId="0" borderId="34" xfId="0" applyFont="1" applyFill="1" applyBorder="1" applyAlignment="1">
      <alignment horizontal="center" vertical="center"/>
    </xf>
    <xf numFmtId="0" fontId="116" fillId="0" borderId="32" xfId="0" applyFont="1" applyFill="1" applyBorder="1" applyAlignment="1">
      <alignment horizontal="left" vertical="top" wrapText="1"/>
    </xf>
    <xf numFmtId="0" fontId="116" fillId="0" borderId="0" xfId="0" applyFont="1" applyFill="1" applyBorder="1" applyAlignment="1">
      <alignment horizontal="left" vertical="top" wrapText="1"/>
    </xf>
    <xf numFmtId="0" fontId="116" fillId="0" borderId="33" xfId="0" applyFont="1" applyFill="1" applyBorder="1" applyAlignment="1">
      <alignment horizontal="left" vertical="top" wrapText="1"/>
    </xf>
    <xf numFmtId="0" fontId="116" fillId="0" borderId="32" xfId="0" applyFont="1" applyFill="1" applyBorder="1" applyAlignment="1">
      <alignment horizontal="left" vertical="center" wrapText="1"/>
    </xf>
    <xf numFmtId="0" fontId="116" fillId="0" borderId="0" xfId="0" applyFont="1" applyFill="1" applyBorder="1" applyAlignment="1">
      <alignment horizontal="left" vertical="center" wrapText="1"/>
    </xf>
    <xf numFmtId="0" fontId="116" fillId="0" borderId="33" xfId="0" applyFont="1" applyFill="1" applyBorder="1" applyAlignment="1">
      <alignment horizontal="left" vertical="center" wrapText="1"/>
    </xf>
    <xf numFmtId="0" fontId="122" fillId="0" borderId="0" xfId="0" applyFont="1"/>
    <xf numFmtId="0" fontId="113" fillId="0" borderId="0" xfId="0" applyFont="1" applyFill="1" applyAlignment="1">
      <alignment horizontal="left" vertical="center" wrapText="1"/>
    </xf>
    <xf numFmtId="0" fontId="113" fillId="0" borderId="0" xfId="0" applyFont="1" applyFill="1" applyAlignment="1">
      <alignment horizontal="left" vertical="top" wrapText="1"/>
    </xf>
    <xf numFmtId="0" fontId="91" fillId="33" borderId="36" xfId="0" applyFont="1" applyFill="1" applyBorder="1"/>
    <xf numFmtId="0" fontId="113" fillId="0" borderId="0" xfId="0" applyFont="1" applyAlignment="1">
      <alignment vertical="center"/>
    </xf>
    <xf numFmtId="178" fontId="92" fillId="0" borderId="0" xfId="0" applyNumberFormat="1" applyFont="1"/>
    <xf numFmtId="2" fontId="92" fillId="0" borderId="0" xfId="0" applyNumberFormat="1" applyFont="1"/>
    <xf numFmtId="3" fontId="113" fillId="0" borderId="36" xfId="283" applyNumberFormat="1" applyFont="1" applyFill="1" applyBorder="1" applyAlignment="1" applyProtection="1">
      <alignment horizontal="center" vertical="center"/>
      <protection locked="0"/>
    </xf>
    <xf numFmtId="2" fontId="91" fillId="0" borderId="36" xfId="274" applyNumberFormat="1" applyFont="1" applyBorder="1" applyAlignment="1">
      <alignment horizontal="center"/>
    </xf>
    <xf numFmtId="0" fontId="92" fillId="33" borderId="0" xfId="0" applyFont="1" applyFill="1" applyBorder="1"/>
    <xf numFmtId="0" fontId="124" fillId="0" borderId="0" xfId="0" applyFont="1"/>
    <xf numFmtId="10" fontId="92" fillId="0" borderId="0" xfId="0" applyNumberFormat="1" applyFont="1"/>
    <xf numFmtId="10" fontId="92" fillId="56" borderId="0" xfId="0" applyNumberFormat="1" applyFont="1" applyFill="1"/>
    <xf numFmtId="0" fontId="116" fillId="0" borderId="0" xfId="278" applyFont="1"/>
    <xf numFmtId="168" fontId="20" fillId="0" borderId="0" xfId="0" applyNumberFormat="1" applyFont="1" applyAlignment="1">
      <alignment horizontal="center" vertical="center"/>
    </xf>
    <xf numFmtId="179" fontId="92" fillId="0" borderId="0" xfId="0" applyNumberFormat="1" applyFont="1"/>
    <xf numFmtId="0" fontId="113" fillId="0" borderId="0" xfId="0" applyFont="1" applyAlignment="1">
      <alignment horizontal="left" vertical="center"/>
    </xf>
    <xf numFmtId="0" fontId="113" fillId="0" borderId="0" xfId="0" applyFont="1" applyAlignment="1">
      <alignment vertical="center"/>
    </xf>
    <xf numFmtId="0" fontId="113" fillId="0" borderId="34" xfId="0" applyFont="1" applyFill="1" applyBorder="1" applyAlignment="1">
      <alignment vertical="center"/>
    </xf>
    <xf numFmtId="0" fontId="113" fillId="0" borderId="36" xfId="0" applyFont="1" applyFill="1" applyBorder="1" applyAlignment="1">
      <alignment vertical="center"/>
    </xf>
    <xf numFmtId="0" fontId="121" fillId="0" borderId="0" xfId="0" applyFont="1" applyBorder="1" applyAlignment="1">
      <alignment vertical="center"/>
    </xf>
    <xf numFmtId="1" fontId="97" fillId="33" borderId="0" xfId="1621" quotePrefix="1" applyNumberFormat="1" applyFont="1" applyFill="1" applyBorder="1" applyAlignment="1">
      <alignment horizontal="left" vertical="center" wrapText="1"/>
    </xf>
    <xf numFmtId="1" fontId="94" fillId="33" borderId="0" xfId="1621" applyNumberFormat="1" applyFont="1" applyFill="1" applyBorder="1" applyAlignment="1">
      <alignment horizontal="left" vertical="center" wrapText="1"/>
    </xf>
    <xf numFmtId="1" fontId="97" fillId="33" borderId="0" xfId="1621" applyNumberFormat="1" applyFont="1" applyFill="1" applyBorder="1" applyAlignment="1">
      <alignment horizontal="left" vertical="center" wrapText="1"/>
    </xf>
  </cellXfs>
  <cellStyles count="1627">
    <cellStyle name="_x000a_386grabber=S" xfId="2"/>
    <cellStyle name="_x000a_386grabber=S 10" xfId="3"/>
    <cellStyle name="_x000a_386grabber=S 2" xfId="4"/>
    <cellStyle name="_x000a_386grabber=S 2 2" xfId="5"/>
    <cellStyle name="_x000a_386grabber=S 3" xfId="6"/>
    <cellStyle name="_x000a_386grabber=S 4" xfId="7"/>
    <cellStyle name="_x000a_386grabber=S 5" xfId="8"/>
    <cellStyle name="_x000a_386grabber=S 6" xfId="9"/>
    <cellStyle name="_x000a_386grabber=S 7" xfId="10"/>
    <cellStyle name="_x000a_386grabber=S 8" xfId="11"/>
    <cellStyle name="_x000a_386grabber=S 9" xfId="12"/>
    <cellStyle name="=D:\WINNT\SYSTEM32\COMMAND.COM" xfId="13"/>
    <cellStyle name="=D:\WINNT\SYSTEM32\COMMAND.COM 10" xfId="14"/>
    <cellStyle name="=D:\WINNT\SYSTEM32\COMMAND.COM 2" xfId="15"/>
    <cellStyle name="=D:\WINNT\SYSTEM32\COMMAND.COM 2 2" xfId="16"/>
    <cellStyle name="=D:\WINNT\SYSTEM32\COMMAND.COM 3" xfId="17"/>
    <cellStyle name="=D:\WINNT\SYSTEM32\COMMAND.COM 4" xfId="18"/>
    <cellStyle name="=D:\WINNT\SYSTEM32\COMMAND.COM 5" xfId="19"/>
    <cellStyle name="=D:\WINNT\SYSTEM32\COMMAND.COM 6" xfId="20"/>
    <cellStyle name="=D:\WINNT\SYSTEM32\COMMAND.COM 7" xfId="21"/>
    <cellStyle name="=D:\WINNT\SYSTEM32\COMMAND.COM 8" xfId="22"/>
    <cellStyle name="=D:\WINNT\SYSTEM32\COMMAND.COM 9" xfId="23"/>
    <cellStyle name="20 % - zvýraznenie1 2" xfId="24"/>
    <cellStyle name="20 % - zvýraznenie1 2 2" xfId="25"/>
    <cellStyle name="20 % - zvýraznenie1 2 3" xfId="26"/>
    <cellStyle name="20 % - zvýraznenie1 2 4" xfId="27"/>
    <cellStyle name="20 % - zvýraznenie1 3" xfId="28"/>
    <cellStyle name="20 % - zvýraznenie1 3 2" xfId="29"/>
    <cellStyle name="20 % - zvýraznenie1 4" xfId="30"/>
    <cellStyle name="20 % - zvýraznenie2 2" xfId="31"/>
    <cellStyle name="20 % - zvýraznenie2 2 2" xfId="32"/>
    <cellStyle name="20 % - zvýraznenie2 2 3" xfId="33"/>
    <cellStyle name="20 % - zvýraznenie2 2 4" xfId="34"/>
    <cellStyle name="20 % - zvýraznenie2 3" xfId="35"/>
    <cellStyle name="20 % - zvýraznenie2 3 2" xfId="36"/>
    <cellStyle name="20 % - zvýraznenie2 4" xfId="37"/>
    <cellStyle name="20 % - zvýraznenie3 2" xfId="38"/>
    <cellStyle name="20 % - zvýraznenie3 2 2" xfId="39"/>
    <cellStyle name="20 % - zvýraznenie3 2 3" xfId="40"/>
    <cellStyle name="20 % - zvýraznenie3 2 4" xfId="41"/>
    <cellStyle name="20 % - zvýraznenie3 3" xfId="42"/>
    <cellStyle name="20 % - zvýraznenie3 3 2" xfId="43"/>
    <cellStyle name="20 % - zvýraznenie3 4" xfId="44"/>
    <cellStyle name="20 % - zvýraznenie4 2" xfId="45"/>
    <cellStyle name="20 % - zvýraznenie4 2 2" xfId="46"/>
    <cellStyle name="20 % - zvýraznenie4 2 3" xfId="47"/>
    <cellStyle name="20 % - zvýraznenie4 2 4" xfId="48"/>
    <cellStyle name="20 % - zvýraznenie4 3" xfId="49"/>
    <cellStyle name="20 % - zvýraznenie4 3 2" xfId="50"/>
    <cellStyle name="20 % - zvýraznenie4 4" xfId="51"/>
    <cellStyle name="20 % - zvýraznenie5 2" xfId="52"/>
    <cellStyle name="20 % - zvýraznenie5 2 2" xfId="53"/>
    <cellStyle name="20 % - zvýraznenie5 2 3" xfId="54"/>
    <cellStyle name="20 % - zvýraznenie5 2 4" xfId="55"/>
    <cellStyle name="20 % - zvýraznenie5 3" xfId="56"/>
    <cellStyle name="20 % - zvýraznenie5 3 2" xfId="57"/>
    <cellStyle name="20 % - zvýraznenie5 4" xfId="58"/>
    <cellStyle name="20 % - zvýraznenie6 2" xfId="59"/>
    <cellStyle name="20 % - zvýraznenie6 2 2" xfId="60"/>
    <cellStyle name="20 % - zvýraznenie6 2 3" xfId="61"/>
    <cellStyle name="20 % - zvýraznenie6 2 4" xfId="62"/>
    <cellStyle name="20 % - zvýraznenie6 3" xfId="63"/>
    <cellStyle name="20 % - zvýraznenie6 3 2" xfId="64"/>
    <cellStyle name="20 % - zvýraznenie6 4" xfId="65"/>
    <cellStyle name="20% - Accent1 2" xfId="66"/>
    <cellStyle name="20% - Accent1 2 2" xfId="67"/>
    <cellStyle name="20% - Accent1 3" xfId="68"/>
    <cellStyle name="20% - Accent2 2" xfId="69"/>
    <cellStyle name="20% - Accent2 2 2" xfId="70"/>
    <cellStyle name="20% - Accent2 3" xfId="71"/>
    <cellStyle name="20% - Accent3 2" xfId="72"/>
    <cellStyle name="20% - Accent3 2 2" xfId="73"/>
    <cellStyle name="20% - Accent3 3" xfId="74"/>
    <cellStyle name="20% - Accent4 2" xfId="75"/>
    <cellStyle name="20% - Accent4 2 2" xfId="76"/>
    <cellStyle name="20% - Accent4 3" xfId="77"/>
    <cellStyle name="20% - Accent5 2" xfId="78"/>
    <cellStyle name="20% - Accent5 2 2" xfId="79"/>
    <cellStyle name="20% - Accent5 3" xfId="80"/>
    <cellStyle name="20% - Accent6 2" xfId="81"/>
    <cellStyle name="20% - Accent6 2 2" xfId="82"/>
    <cellStyle name="20% - Accent6 3" xfId="83"/>
    <cellStyle name="40 % - zvýraznenie1 2" xfId="84"/>
    <cellStyle name="40 % - zvýraznenie1 2 2" xfId="85"/>
    <cellStyle name="40 % - zvýraznenie1 2 3" xfId="86"/>
    <cellStyle name="40 % - zvýraznenie1 2 4" xfId="87"/>
    <cellStyle name="40 % - zvýraznenie1 3" xfId="88"/>
    <cellStyle name="40 % - zvýraznenie1 3 2" xfId="89"/>
    <cellStyle name="40 % - zvýraznenie1 4" xfId="90"/>
    <cellStyle name="40 % - zvýraznenie2 2" xfId="91"/>
    <cellStyle name="40 % - zvýraznenie2 2 2" xfId="92"/>
    <cellStyle name="40 % - zvýraznenie2 2 3" xfId="93"/>
    <cellStyle name="40 % - zvýraznenie2 2 4" xfId="94"/>
    <cellStyle name="40 % - zvýraznenie2 3" xfId="95"/>
    <cellStyle name="40 % - zvýraznenie2 3 2" xfId="96"/>
    <cellStyle name="40 % - zvýraznenie2 4" xfId="97"/>
    <cellStyle name="40 % - zvýraznenie3 2" xfId="98"/>
    <cellStyle name="40 % - zvýraznenie3 2 2" xfId="99"/>
    <cellStyle name="40 % - zvýraznenie3 2 3" xfId="100"/>
    <cellStyle name="40 % - zvýraznenie3 2 4" xfId="101"/>
    <cellStyle name="40 % - zvýraznenie3 3" xfId="102"/>
    <cellStyle name="40 % - zvýraznenie3 3 2" xfId="103"/>
    <cellStyle name="40 % - zvýraznenie3 4" xfId="104"/>
    <cellStyle name="40 % - zvýraznenie4 2" xfId="105"/>
    <cellStyle name="40 % - zvýraznenie4 2 2" xfId="106"/>
    <cellStyle name="40 % - zvýraznenie4 2 3" xfId="107"/>
    <cellStyle name="40 % - zvýraznenie4 2 4" xfId="108"/>
    <cellStyle name="40 % - zvýraznenie4 3" xfId="109"/>
    <cellStyle name="40 % - zvýraznenie4 3 2" xfId="110"/>
    <cellStyle name="40 % - zvýraznenie4 4" xfId="111"/>
    <cellStyle name="40 % - zvýraznenie5 2" xfId="112"/>
    <cellStyle name="40 % - zvýraznenie5 2 2" xfId="113"/>
    <cellStyle name="40 % - zvýraznenie5 2 3" xfId="114"/>
    <cellStyle name="40 % - zvýraznenie5 2 4" xfId="115"/>
    <cellStyle name="40 % - zvýraznenie5 3" xfId="116"/>
    <cellStyle name="40 % - zvýraznenie5 3 2" xfId="117"/>
    <cellStyle name="40 % - zvýraznenie5 4" xfId="118"/>
    <cellStyle name="40 % - zvýraznenie6 2" xfId="119"/>
    <cellStyle name="40 % - zvýraznenie6 2 2" xfId="120"/>
    <cellStyle name="40 % - zvýraznenie6 2 3" xfId="121"/>
    <cellStyle name="40 % - zvýraznenie6 2 4" xfId="122"/>
    <cellStyle name="40 % - zvýraznenie6 3" xfId="123"/>
    <cellStyle name="40 % - zvýraznenie6 3 2" xfId="124"/>
    <cellStyle name="40 % - zvýraznenie6 4" xfId="125"/>
    <cellStyle name="40% - Accent1 2" xfId="126"/>
    <cellStyle name="40% - Accent1 2 2" xfId="127"/>
    <cellStyle name="40% - Accent1 3" xfId="128"/>
    <cellStyle name="40% - Accent2 2" xfId="129"/>
    <cellStyle name="40% - Accent2 2 2" xfId="130"/>
    <cellStyle name="40% - Accent2 3" xfId="131"/>
    <cellStyle name="40% - Accent3 2" xfId="132"/>
    <cellStyle name="40% - Accent3 2 2" xfId="133"/>
    <cellStyle name="40% - Accent3 3" xfId="134"/>
    <cellStyle name="40% - Accent4 2" xfId="135"/>
    <cellStyle name="40% - Accent4 2 2" xfId="136"/>
    <cellStyle name="40% - Accent4 3" xfId="137"/>
    <cellStyle name="40% - Accent5 2" xfId="138"/>
    <cellStyle name="40% - Accent5 2 2" xfId="139"/>
    <cellStyle name="40% - Accent5 3" xfId="140"/>
    <cellStyle name="40% - Accent6 2" xfId="141"/>
    <cellStyle name="40% - Accent6 2 2" xfId="142"/>
    <cellStyle name="40% - Accent6 3" xfId="143"/>
    <cellStyle name="60 % - zvýraznenie1 2" xfId="144"/>
    <cellStyle name="60 % - zvýraznenie2 2" xfId="145"/>
    <cellStyle name="60 % - zvýraznenie3 2" xfId="146"/>
    <cellStyle name="60 % - zvýraznenie4 2" xfId="147"/>
    <cellStyle name="60 % - zvýraznenie5 2" xfId="148"/>
    <cellStyle name="60 % - zvýraznenie6 2" xfId="149"/>
    <cellStyle name="60% - Accent1 2" xfId="150"/>
    <cellStyle name="60% - Accent1 2 2" xfId="151"/>
    <cellStyle name="60% - Accent1 3" xfId="152"/>
    <cellStyle name="60% - Accent2 2" xfId="153"/>
    <cellStyle name="60% - Accent2 2 2" xfId="154"/>
    <cellStyle name="60% - Accent2 3" xfId="155"/>
    <cellStyle name="60% - Accent3 2" xfId="156"/>
    <cellStyle name="60% - Accent3 2 2" xfId="157"/>
    <cellStyle name="60% - Accent3 3" xfId="158"/>
    <cellStyle name="60% - Accent4 2" xfId="159"/>
    <cellStyle name="60% - Accent4 2 2" xfId="160"/>
    <cellStyle name="60% - Accent4 3" xfId="161"/>
    <cellStyle name="60% - Accent5 2" xfId="162"/>
    <cellStyle name="60% - Accent5 2 2" xfId="163"/>
    <cellStyle name="60% - Accent5 3" xfId="164"/>
    <cellStyle name="60% - Accent6 2" xfId="165"/>
    <cellStyle name="60% - Accent6 2 2" xfId="166"/>
    <cellStyle name="60% - Accent6 3" xfId="167"/>
    <cellStyle name="Accent1 2" xfId="168"/>
    <cellStyle name="Accent1 2 2" xfId="169"/>
    <cellStyle name="Accent1 3" xfId="170"/>
    <cellStyle name="Accent1 4" xfId="171"/>
    <cellStyle name="Accent2 2" xfId="172"/>
    <cellStyle name="Accent2 2 2" xfId="173"/>
    <cellStyle name="Accent2 3" xfId="174"/>
    <cellStyle name="Accent2 4" xfId="175"/>
    <cellStyle name="Accent3 2" xfId="176"/>
    <cellStyle name="Accent3 2 2" xfId="177"/>
    <cellStyle name="Accent3 3" xfId="178"/>
    <cellStyle name="Accent3 4" xfId="179"/>
    <cellStyle name="Accent4 2" xfId="180"/>
    <cellStyle name="Accent4 2 2" xfId="181"/>
    <cellStyle name="Accent4 3" xfId="182"/>
    <cellStyle name="Accent4 4" xfId="183"/>
    <cellStyle name="Accent5 2" xfId="184"/>
    <cellStyle name="Accent5 2 2" xfId="185"/>
    <cellStyle name="Accent5 3" xfId="186"/>
    <cellStyle name="Accent5 4" xfId="187"/>
    <cellStyle name="Accent6 2" xfId="188"/>
    <cellStyle name="Accent6 2 2" xfId="189"/>
    <cellStyle name="Accent6 3" xfId="190"/>
    <cellStyle name="Accent6 4" xfId="191"/>
    <cellStyle name="Bad 2" xfId="192"/>
    <cellStyle name="Bad 2 2" xfId="193"/>
    <cellStyle name="Bad 3" xfId="194"/>
    <cellStyle name="Bad 4" xfId="195"/>
    <cellStyle name="Calculation 2" xfId="196"/>
    <cellStyle name="Calculation 2 2" xfId="197"/>
    <cellStyle name="Calculation 3" xfId="198"/>
    <cellStyle name="Calculation 4" xfId="199"/>
    <cellStyle name="Comma 2" xfId="200"/>
    <cellStyle name="Comma 2 2" xfId="201"/>
    <cellStyle name="Comma 3" xfId="202"/>
    <cellStyle name="Comma 4" xfId="1620"/>
    <cellStyle name="Čiarka 2" xfId="203"/>
    <cellStyle name="Čiarka 2 2" xfId="204"/>
    <cellStyle name="Čiarka 2 3" xfId="205"/>
    <cellStyle name="Čiarka 3" xfId="206"/>
    <cellStyle name="Čiarka 4" xfId="207"/>
    <cellStyle name="čiarky 2" xfId="208"/>
    <cellStyle name="čiarky 2 10" xfId="209"/>
    <cellStyle name="čiarky 2 11" xfId="210"/>
    <cellStyle name="čiarky 2 2" xfId="211"/>
    <cellStyle name="čiarky 2 3" xfId="212"/>
    <cellStyle name="čiarky 2 4" xfId="213"/>
    <cellStyle name="čiarky 2 5" xfId="214"/>
    <cellStyle name="čiarky 2 6" xfId="215"/>
    <cellStyle name="čiarky 2 7" xfId="216"/>
    <cellStyle name="čiarky 2 8" xfId="217"/>
    <cellStyle name="čiarky 2 9" xfId="218"/>
    <cellStyle name="čiarky 3" xfId="219"/>
    <cellStyle name="čiarky 4" xfId="220"/>
    <cellStyle name="čiarky 5" xfId="221"/>
    <cellStyle name="čiarky 5 2" xfId="222"/>
    <cellStyle name="čiarky 5 3" xfId="223"/>
    <cellStyle name="čiarky 5 4" xfId="224"/>
    <cellStyle name="čiarky 6" xfId="225"/>
    <cellStyle name="Date" xfId="226"/>
    <cellStyle name="Dezimal [0]_DA_Template250505_FI" xfId="1624"/>
    <cellStyle name="Dobrá 2" xfId="227"/>
    <cellStyle name="Explanatory Text 2" xfId="228"/>
    <cellStyle name="Explanatory Text 2 2" xfId="229"/>
    <cellStyle name="Explanatory Text 3" xfId="230"/>
    <cellStyle name="Explanatory Text 4" xfId="231"/>
    <cellStyle name="Good 2" xfId="232"/>
    <cellStyle name="Good 2 2" xfId="233"/>
    <cellStyle name="Good 3" xfId="234"/>
    <cellStyle name="Heading 1 2" xfId="235"/>
    <cellStyle name="Heading 1 2 2" xfId="236"/>
    <cellStyle name="Heading 1 3" xfId="237"/>
    <cellStyle name="Heading 1 4" xfId="238"/>
    <cellStyle name="Heading 2 2" xfId="239"/>
    <cellStyle name="Heading 2 2 2" xfId="240"/>
    <cellStyle name="Heading 2 3" xfId="241"/>
    <cellStyle name="Heading 2 4" xfId="242"/>
    <cellStyle name="Heading 3 2" xfId="243"/>
    <cellStyle name="Heading 3 2 2" xfId="244"/>
    <cellStyle name="Heading 3 3" xfId="245"/>
    <cellStyle name="Heading 3 4" xfId="246"/>
    <cellStyle name="Heading 4 2" xfId="247"/>
    <cellStyle name="Heading 4 2 2" xfId="248"/>
    <cellStyle name="Heading 4 3" xfId="249"/>
    <cellStyle name="Heading 4 4" xfId="250"/>
    <cellStyle name="Hypertextové prepojenie 2" xfId="251"/>
    <cellStyle name="Check Cell 2" xfId="252"/>
    <cellStyle name="Check Cell 2 2" xfId="253"/>
    <cellStyle name="Check Cell 3" xfId="254"/>
    <cellStyle name="Check Cell 4" xfId="255"/>
    <cellStyle name="Input 2" xfId="256"/>
    <cellStyle name="Input 2 2" xfId="257"/>
    <cellStyle name="Input 3" xfId="258"/>
    <cellStyle name="Input 4" xfId="259"/>
    <cellStyle name="Kontrolná bunka 2" xfId="260"/>
    <cellStyle name="Linked Cell 2" xfId="261"/>
    <cellStyle name="Linked Cell 2 2" xfId="262"/>
    <cellStyle name="Linked Cell 3" xfId="263"/>
    <cellStyle name="Linked Cell 4" xfId="264"/>
    <cellStyle name="Migliaia (0)_1996-97" xfId="1625"/>
    <cellStyle name="Nadpis 1 2" xfId="265"/>
    <cellStyle name="Nadpis 2 2" xfId="266"/>
    <cellStyle name="Nadpis 3 2" xfId="267"/>
    <cellStyle name="Nadpis 4 2" xfId="268"/>
    <cellStyle name="Neutral 2" xfId="269"/>
    <cellStyle name="Neutral 2 2" xfId="270"/>
    <cellStyle name="Neutral 3" xfId="271"/>
    <cellStyle name="Neutral 4" xfId="272"/>
    <cellStyle name="Neutrálna 2" xfId="273"/>
    <cellStyle name="Normal 2" xfId="1"/>
    <cellStyle name="Normal 2 2" xfId="274"/>
    <cellStyle name="Normal 2 3" xfId="275"/>
    <cellStyle name="Normal 3" xfId="276"/>
    <cellStyle name="Normal 3 2" xfId="277"/>
    <cellStyle name="Normal 4" xfId="278"/>
    <cellStyle name="Normal 5" xfId="279"/>
    <cellStyle name="Normal 6" xfId="280"/>
    <cellStyle name="Normal 7" xfId="1621"/>
    <cellStyle name="Normal 8" xfId="281"/>
    <cellStyle name="Normale_Italy_tables_6" xfId="1623"/>
    <cellStyle name="Normálna 2" xfId="282"/>
    <cellStyle name="Normálna 2 2" xfId="283"/>
    <cellStyle name="Normálna 2 3" xfId="284"/>
    <cellStyle name="Normálna 2 4" xfId="285"/>
    <cellStyle name="Normálna 3" xfId="286"/>
    <cellStyle name="Normálna 3 2" xfId="287"/>
    <cellStyle name="Normálna 3 2 2" xfId="288"/>
    <cellStyle name="Normálna 3 3" xfId="289"/>
    <cellStyle name="Normálna 3 3 2" xfId="290"/>
    <cellStyle name="Normálna 3_taxes" xfId="291"/>
    <cellStyle name="Normálna 4" xfId="292"/>
    <cellStyle name="Normálna 4 2" xfId="293"/>
    <cellStyle name="Normálna 4 3" xfId="294"/>
    <cellStyle name="Normálna 4 4" xfId="295"/>
    <cellStyle name="Normálna 5" xfId="296"/>
    <cellStyle name="Normálna 5 2" xfId="297"/>
    <cellStyle name="Normálna 5 3" xfId="298"/>
    <cellStyle name="Normálna 5 4" xfId="299"/>
    <cellStyle name="Normálna 6" xfId="300"/>
    <cellStyle name="Normálna 6 2" xfId="301"/>
    <cellStyle name="Normálna 6 3" xfId="302"/>
    <cellStyle name="Normálna 6 4" xfId="303"/>
    <cellStyle name="Normálna 7" xfId="304"/>
    <cellStyle name="Normálna 7 2" xfId="305"/>
    <cellStyle name="Normálna 8" xfId="306"/>
    <cellStyle name="Normálna 8 2" xfId="307"/>
    <cellStyle name="Normálne" xfId="0" builtinId="0"/>
    <cellStyle name="normálne 10" xfId="308"/>
    <cellStyle name="normálne 10 2" xfId="309"/>
    <cellStyle name="normálne 10 3" xfId="310"/>
    <cellStyle name="normálne 10 3 2" xfId="311"/>
    <cellStyle name="normálne 11" xfId="312"/>
    <cellStyle name="normálne 11 10" xfId="313"/>
    <cellStyle name="normálne 11 11" xfId="314"/>
    <cellStyle name="normálne 11 12" xfId="315"/>
    <cellStyle name="normálne 11 12 2" xfId="316"/>
    <cellStyle name="normálne 11 13" xfId="317"/>
    <cellStyle name="normálne 11 13 2" xfId="318"/>
    <cellStyle name="normálne 11 14" xfId="319"/>
    <cellStyle name="normálne 11 14 2" xfId="320"/>
    <cellStyle name="normálne 11 15" xfId="321"/>
    <cellStyle name="normálne 11 15 2" xfId="322"/>
    <cellStyle name="normálne 11 16" xfId="323"/>
    <cellStyle name="normálne 11 16 2" xfId="324"/>
    <cellStyle name="normálne 11 17" xfId="325"/>
    <cellStyle name="normálne 11 17 2" xfId="326"/>
    <cellStyle name="normálne 11 18" xfId="327"/>
    <cellStyle name="normálne 11 18 2" xfId="328"/>
    <cellStyle name="normálne 11 19" xfId="329"/>
    <cellStyle name="normálne 11 19 2" xfId="330"/>
    <cellStyle name="normálne 11 2" xfId="331"/>
    <cellStyle name="normálne 11 2 2" xfId="332"/>
    <cellStyle name="normálne 11 2 3" xfId="333"/>
    <cellStyle name="normálne 11 2 4" xfId="334"/>
    <cellStyle name="normálne 11 20" xfId="335"/>
    <cellStyle name="normálne 11 20 2" xfId="336"/>
    <cellStyle name="normálne 11 21" xfId="337"/>
    <cellStyle name="normálne 11 21 2" xfId="338"/>
    <cellStyle name="normálne 11 22" xfId="339"/>
    <cellStyle name="normálne 11 22 2" xfId="340"/>
    <cellStyle name="normálne 11 23" xfId="341"/>
    <cellStyle name="normálne 11 3" xfId="342"/>
    <cellStyle name="normálne 11 4" xfId="343"/>
    <cellStyle name="normálne 11 5" xfId="344"/>
    <cellStyle name="normálne 11 6" xfId="345"/>
    <cellStyle name="normálne 11 7" xfId="346"/>
    <cellStyle name="normálne 11 8" xfId="347"/>
    <cellStyle name="normálne 11 9" xfId="348"/>
    <cellStyle name="normálne 12" xfId="349"/>
    <cellStyle name="normálne 12 2" xfId="350"/>
    <cellStyle name="normálne 13" xfId="351"/>
    <cellStyle name="normálne 13 2" xfId="352"/>
    <cellStyle name="normálne 13 2 2" xfId="353"/>
    <cellStyle name="normálne 13 2 3" xfId="354"/>
    <cellStyle name="normálne 13 2 4" xfId="355"/>
    <cellStyle name="normálne 13 2 5" xfId="356"/>
    <cellStyle name="normálne 13 2 6" xfId="357"/>
    <cellStyle name="normálne 13 3" xfId="358"/>
    <cellStyle name="normálne 13 4" xfId="359"/>
    <cellStyle name="normálne 13 5" xfId="360"/>
    <cellStyle name="normálne 13 6" xfId="361"/>
    <cellStyle name="normálne 13 7" xfId="362"/>
    <cellStyle name="normálne 13 8" xfId="363"/>
    <cellStyle name="normálne 14" xfId="364"/>
    <cellStyle name="normálne 14 2" xfId="365"/>
    <cellStyle name="normálne 14 2 2" xfId="366"/>
    <cellStyle name="normálne 14 2 3" xfId="367"/>
    <cellStyle name="normálne 14 2 4" xfId="368"/>
    <cellStyle name="normálne 14 2 5" xfId="369"/>
    <cellStyle name="normálne 14 2 6" xfId="370"/>
    <cellStyle name="normálne 14 3" xfId="371"/>
    <cellStyle name="normálne 14 4" xfId="372"/>
    <cellStyle name="normálne 14 5" xfId="373"/>
    <cellStyle name="normálne 14 6" xfId="374"/>
    <cellStyle name="normálne 14 7" xfId="375"/>
    <cellStyle name="normálne 14 8" xfId="376"/>
    <cellStyle name="normálne 15" xfId="377"/>
    <cellStyle name="normálne 15 2" xfId="378"/>
    <cellStyle name="normálne 16" xfId="379"/>
    <cellStyle name="normálne 16 2" xfId="380"/>
    <cellStyle name="normálne 16 3" xfId="381"/>
    <cellStyle name="normálne 16 4" xfId="382"/>
    <cellStyle name="normálne 16 5" xfId="383"/>
    <cellStyle name="normálne 16 6" xfId="384"/>
    <cellStyle name="normálne 16 7" xfId="385"/>
    <cellStyle name="normálne 17" xfId="386"/>
    <cellStyle name="normálne 17 2" xfId="387"/>
    <cellStyle name="normálne 17 3" xfId="388"/>
    <cellStyle name="normálne 17 4" xfId="389"/>
    <cellStyle name="normálne 17 5" xfId="390"/>
    <cellStyle name="normálne 17 6" xfId="391"/>
    <cellStyle name="normálne 17 7" xfId="392"/>
    <cellStyle name="normálne 18" xfId="393"/>
    <cellStyle name="normálne 18 2" xfId="394"/>
    <cellStyle name="normálne 19" xfId="395"/>
    <cellStyle name="normálne 19 2" xfId="396"/>
    <cellStyle name="normálne 19 2 2" xfId="397"/>
    <cellStyle name="normálne 19 3" xfId="398"/>
    <cellStyle name="normálne 19 3 2" xfId="399"/>
    <cellStyle name="normálne 19 4" xfId="400"/>
    <cellStyle name="normálne 19 4 2" xfId="401"/>
    <cellStyle name="normálne 19 5" xfId="402"/>
    <cellStyle name="normálne 19 5 2" xfId="403"/>
    <cellStyle name="normálne 19 6" xfId="404"/>
    <cellStyle name="normálne 19 6 2" xfId="405"/>
    <cellStyle name="normálne 19 7" xfId="406"/>
    <cellStyle name="normálne 19 8" xfId="407"/>
    <cellStyle name="normálne 2" xfId="408"/>
    <cellStyle name="normálne 2 10" xfId="409"/>
    <cellStyle name="normálne 2 11" xfId="410"/>
    <cellStyle name="normálne 2 12" xfId="411"/>
    <cellStyle name="normálne 2 13" xfId="412"/>
    <cellStyle name="normálne 2 14" xfId="413"/>
    <cellStyle name="normálne 2 15" xfId="414"/>
    <cellStyle name="normálne 2 16" xfId="415"/>
    <cellStyle name="normálne 2 17" xfId="416"/>
    <cellStyle name="normálne 2 18" xfId="417"/>
    <cellStyle name="normálne 2 19" xfId="418"/>
    <cellStyle name="normálne 2 2" xfId="419"/>
    <cellStyle name="normálne 2 2 10" xfId="420"/>
    <cellStyle name="normálne 2 2 11" xfId="421"/>
    <cellStyle name="normálne 2 2 12" xfId="422"/>
    <cellStyle name="normálne 2 2 13" xfId="423"/>
    <cellStyle name="normálne 2 2 14" xfId="424"/>
    <cellStyle name="normálne 2 2 15" xfId="425"/>
    <cellStyle name="normálne 2 2 16" xfId="426"/>
    <cellStyle name="normálne 2 2 17" xfId="427"/>
    <cellStyle name="normálne 2 2 2" xfId="428"/>
    <cellStyle name="normálne 2 2 3" xfId="429"/>
    <cellStyle name="normálne 2 2 4" xfId="430"/>
    <cellStyle name="normálne 2 2 5" xfId="431"/>
    <cellStyle name="normálne 2 2 6" xfId="432"/>
    <cellStyle name="normálne 2 2 6 2" xfId="433"/>
    <cellStyle name="normálne 2 2 6 3" xfId="434"/>
    <cellStyle name="normálne 2 2 7" xfId="435"/>
    <cellStyle name="normálne 2 2 8" xfId="436"/>
    <cellStyle name="normálne 2 2 9" xfId="437"/>
    <cellStyle name="normálne 2 20" xfId="438"/>
    <cellStyle name="normálne 2 21" xfId="439"/>
    <cellStyle name="normálne 2 22" xfId="440"/>
    <cellStyle name="normálne 2 23" xfId="441"/>
    <cellStyle name="normálne 2 3" xfId="442"/>
    <cellStyle name="normálne 2 3 2" xfId="443"/>
    <cellStyle name="normálne 2 3 3" xfId="444"/>
    <cellStyle name="normálne 2 3 4" xfId="445"/>
    <cellStyle name="normálne 2 4" xfId="446"/>
    <cellStyle name="normálne 2 4 10" xfId="447"/>
    <cellStyle name="normálne 2 4 2" xfId="448"/>
    <cellStyle name="normálne 2 4 2 2" xfId="449"/>
    <cellStyle name="normálne 2 4 2 2 2" xfId="450"/>
    <cellStyle name="normálne 2 4 2 2 2 2" xfId="451"/>
    <cellStyle name="normálne 2 4 2 2 2 3" xfId="452"/>
    <cellStyle name="normálne 2 4 2 2 2 4" xfId="453"/>
    <cellStyle name="normálne 2 4 2 2 2 5" xfId="454"/>
    <cellStyle name="normálne 2 4 2 2 2 6" xfId="455"/>
    <cellStyle name="normálne 2 4 2 2 3" xfId="456"/>
    <cellStyle name="normálne 2 4 2 2 4" xfId="457"/>
    <cellStyle name="normálne 2 4 2 2 5" xfId="458"/>
    <cellStyle name="normálne 2 4 2 2 6" xfId="459"/>
    <cellStyle name="normálne 2 4 2 2 7" xfId="460"/>
    <cellStyle name="normálne 2 4 2 3" xfId="461"/>
    <cellStyle name="normálne 2 4 2 3 2" xfId="462"/>
    <cellStyle name="normálne 2 4 2 3 3" xfId="463"/>
    <cellStyle name="normálne 2 4 2 3 4" xfId="464"/>
    <cellStyle name="normálne 2 4 2 3 5" xfId="465"/>
    <cellStyle name="normálne 2 4 2 3 6" xfId="466"/>
    <cellStyle name="normálne 2 4 2 4" xfId="467"/>
    <cellStyle name="normálne 2 4 2 5" xfId="468"/>
    <cellStyle name="normálne 2 4 2 6" xfId="469"/>
    <cellStyle name="normálne 2 4 2 7" xfId="470"/>
    <cellStyle name="normálne 2 4 2 8" xfId="471"/>
    <cellStyle name="normálne 2 4 3" xfId="472"/>
    <cellStyle name="normálne 2 4 3 2" xfId="473"/>
    <cellStyle name="normálne 2 4 3 2 2" xfId="474"/>
    <cellStyle name="normálne 2 4 3 2 2 2" xfId="475"/>
    <cellStyle name="normálne 2 4 3 2 2 3" xfId="476"/>
    <cellStyle name="normálne 2 4 3 2 2 4" xfId="477"/>
    <cellStyle name="normálne 2 4 3 2 2 5" xfId="478"/>
    <cellStyle name="normálne 2 4 3 2 2 6" xfId="479"/>
    <cellStyle name="normálne 2 4 3 2 3" xfId="480"/>
    <cellStyle name="normálne 2 4 3 2 4" xfId="481"/>
    <cellStyle name="normálne 2 4 3 2 5" xfId="482"/>
    <cellStyle name="normálne 2 4 3 2 6" xfId="483"/>
    <cellStyle name="normálne 2 4 3 2 7" xfId="484"/>
    <cellStyle name="normálne 2 4 3 3" xfId="485"/>
    <cellStyle name="normálne 2 4 3 3 2" xfId="486"/>
    <cellStyle name="normálne 2 4 3 3 3" xfId="487"/>
    <cellStyle name="normálne 2 4 3 3 4" xfId="488"/>
    <cellStyle name="normálne 2 4 3 3 5" xfId="489"/>
    <cellStyle name="normálne 2 4 3 3 6" xfId="490"/>
    <cellStyle name="normálne 2 4 3 4" xfId="491"/>
    <cellStyle name="normálne 2 4 3 5" xfId="492"/>
    <cellStyle name="normálne 2 4 3 6" xfId="493"/>
    <cellStyle name="normálne 2 4 3 7" xfId="494"/>
    <cellStyle name="normálne 2 4 3 8" xfId="495"/>
    <cellStyle name="normálne 2 4 4" xfId="496"/>
    <cellStyle name="normálne 2 4 4 2" xfId="497"/>
    <cellStyle name="normálne 2 4 4 2 2" xfId="498"/>
    <cellStyle name="normálne 2 4 4 2 3" xfId="499"/>
    <cellStyle name="normálne 2 4 4 2 4" xfId="500"/>
    <cellStyle name="normálne 2 4 4 2 5" xfId="501"/>
    <cellStyle name="normálne 2 4 4 2 6" xfId="502"/>
    <cellStyle name="normálne 2 4 4 3" xfId="503"/>
    <cellStyle name="normálne 2 4 4 4" xfId="504"/>
    <cellStyle name="normálne 2 4 4 5" xfId="505"/>
    <cellStyle name="normálne 2 4 4 6" xfId="506"/>
    <cellStyle name="normálne 2 4 4 7" xfId="507"/>
    <cellStyle name="normálne 2 4 5" xfId="508"/>
    <cellStyle name="normálne 2 4 5 2" xfId="509"/>
    <cellStyle name="normálne 2 4 5 3" xfId="510"/>
    <cellStyle name="normálne 2 4 5 4" xfId="511"/>
    <cellStyle name="normálne 2 4 5 5" xfId="512"/>
    <cellStyle name="normálne 2 4 5 6" xfId="513"/>
    <cellStyle name="normálne 2 4 6" xfId="514"/>
    <cellStyle name="normálne 2 4 7" xfId="515"/>
    <cellStyle name="normálne 2 4 8" xfId="516"/>
    <cellStyle name="normálne 2 4 9" xfId="517"/>
    <cellStyle name="normálne 2 5" xfId="518"/>
    <cellStyle name="normálne 2 5 2" xfId="519"/>
    <cellStyle name="normálne 2 5 2 2" xfId="520"/>
    <cellStyle name="normálne 2 5 2 2 2" xfId="521"/>
    <cellStyle name="normálne 2 5 2 3" xfId="522"/>
    <cellStyle name="normálne 2 5 2 3 2" xfId="523"/>
    <cellStyle name="normálne 2 5 2 4" xfId="524"/>
    <cellStyle name="normálne 2 5 3" xfId="525"/>
    <cellStyle name="normálne 2 5 3 2" xfId="526"/>
    <cellStyle name="normálne 2 5 3 2 2" xfId="527"/>
    <cellStyle name="normálne 2 5 3 3" xfId="528"/>
    <cellStyle name="normálne 2 5 3 3 2" xfId="529"/>
    <cellStyle name="normálne 2 5 3 4" xfId="530"/>
    <cellStyle name="normálne 2 5 4" xfId="531"/>
    <cellStyle name="normálne 2 5 4 2" xfId="532"/>
    <cellStyle name="normálne 2 5 4 2 2" xfId="533"/>
    <cellStyle name="normálne 2 5 4 3" xfId="534"/>
    <cellStyle name="normálne 2 5 4 3 2" xfId="535"/>
    <cellStyle name="normálne 2 5 4 4" xfId="536"/>
    <cellStyle name="normálne 2 5 5" xfId="537"/>
    <cellStyle name="normálne 2 5 5 2" xfId="538"/>
    <cellStyle name="normálne 2 5 6" xfId="539"/>
    <cellStyle name="normálne 2 5 6 2" xfId="540"/>
    <cellStyle name="normálne 2 5 7" xfId="541"/>
    <cellStyle name="normálne 2 6" xfId="542"/>
    <cellStyle name="normálne 2 6 2" xfId="543"/>
    <cellStyle name="normálne 2 6 2 2" xfId="544"/>
    <cellStyle name="normálne 2 6 2 2 2" xfId="545"/>
    <cellStyle name="normálne 2 6 2 2 2 2" xfId="546"/>
    <cellStyle name="normálne 2 6 2 2 2 3" xfId="547"/>
    <cellStyle name="normálne 2 6 2 2 2 4" xfId="548"/>
    <cellStyle name="normálne 2 6 2 2 2 5" xfId="549"/>
    <cellStyle name="normálne 2 6 2 2 2 6" xfId="550"/>
    <cellStyle name="normálne 2 6 2 2 3" xfId="551"/>
    <cellStyle name="normálne 2 6 2 2 4" xfId="552"/>
    <cellStyle name="normálne 2 6 2 2 5" xfId="553"/>
    <cellStyle name="normálne 2 6 2 2 6" xfId="554"/>
    <cellStyle name="normálne 2 6 2 2 7" xfId="555"/>
    <cellStyle name="normálne 2 6 2 3" xfId="556"/>
    <cellStyle name="normálne 2 6 2 3 2" xfId="557"/>
    <cellStyle name="normálne 2 6 2 3 3" xfId="558"/>
    <cellStyle name="normálne 2 6 2 3 4" xfId="559"/>
    <cellStyle name="normálne 2 6 2 3 5" xfId="560"/>
    <cellStyle name="normálne 2 6 2 3 6" xfId="561"/>
    <cellStyle name="normálne 2 6 2 4" xfId="562"/>
    <cellStyle name="normálne 2 6 2 5" xfId="563"/>
    <cellStyle name="normálne 2 6 2 6" xfId="564"/>
    <cellStyle name="normálne 2 6 2 7" xfId="565"/>
    <cellStyle name="normálne 2 6 2 8" xfId="566"/>
    <cellStyle name="normálne 2 6 3" xfId="567"/>
    <cellStyle name="normálne 2 6 3 2" xfId="568"/>
    <cellStyle name="normálne 2 6 3 2 2" xfId="569"/>
    <cellStyle name="normálne 2 6 3 2 3" xfId="570"/>
    <cellStyle name="normálne 2 6 3 2 4" xfId="571"/>
    <cellStyle name="normálne 2 6 3 2 5" xfId="572"/>
    <cellStyle name="normálne 2 6 3 2 6" xfId="573"/>
    <cellStyle name="normálne 2 6 3 3" xfId="574"/>
    <cellStyle name="normálne 2 6 3 4" xfId="575"/>
    <cellStyle name="normálne 2 6 3 5" xfId="576"/>
    <cellStyle name="normálne 2 6 3 6" xfId="577"/>
    <cellStyle name="normálne 2 6 3 7" xfId="578"/>
    <cellStyle name="normálne 2 6 4" xfId="579"/>
    <cellStyle name="normálne 2 6 4 2" xfId="580"/>
    <cellStyle name="normálne 2 6 4 3" xfId="581"/>
    <cellStyle name="normálne 2 6 4 4" xfId="582"/>
    <cellStyle name="normálne 2 6 4 5" xfId="583"/>
    <cellStyle name="normálne 2 6 4 6" xfId="584"/>
    <cellStyle name="normálne 2 6 5" xfId="585"/>
    <cellStyle name="normálne 2 6 6" xfId="586"/>
    <cellStyle name="normálne 2 6 7" xfId="587"/>
    <cellStyle name="normálne 2 6 8" xfId="588"/>
    <cellStyle name="normálne 2 6 9" xfId="589"/>
    <cellStyle name="normálne 2 7" xfId="590"/>
    <cellStyle name="normálne 2 7 2" xfId="591"/>
    <cellStyle name="normálne 2 7 2 2" xfId="592"/>
    <cellStyle name="normálne 2 7 2 2 2" xfId="593"/>
    <cellStyle name="normálne 2 7 2 2 3" xfId="594"/>
    <cellStyle name="normálne 2 7 2 2 4" xfId="595"/>
    <cellStyle name="normálne 2 7 2 2 5" xfId="596"/>
    <cellStyle name="normálne 2 7 2 2 6" xfId="597"/>
    <cellStyle name="normálne 2 7 2 3" xfId="598"/>
    <cellStyle name="normálne 2 7 2 4" xfId="599"/>
    <cellStyle name="normálne 2 7 2 5" xfId="600"/>
    <cellStyle name="normálne 2 7 2 6" xfId="601"/>
    <cellStyle name="normálne 2 7 2 7" xfId="602"/>
    <cellStyle name="normálne 2 7 3" xfId="603"/>
    <cellStyle name="normálne 2 7 3 2" xfId="604"/>
    <cellStyle name="normálne 2 7 3 3" xfId="605"/>
    <cellStyle name="normálne 2 7 3 4" xfId="606"/>
    <cellStyle name="normálne 2 7 3 5" xfId="607"/>
    <cellStyle name="normálne 2 7 3 6" xfId="608"/>
    <cellStyle name="normálne 2 7 4" xfId="609"/>
    <cellStyle name="normálne 2 7 5" xfId="610"/>
    <cellStyle name="normálne 2 7 6" xfId="611"/>
    <cellStyle name="normálne 2 7 7" xfId="612"/>
    <cellStyle name="normálne 2 7 8" xfId="613"/>
    <cellStyle name="normálne 2 8" xfId="614"/>
    <cellStyle name="normálne 2 8 2" xfId="615"/>
    <cellStyle name="normálne 2 8 2 2" xfId="616"/>
    <cellStyle name="normálne 2 8 2 3" xfId="617"/>
    <cellStyle name="normálne 2 8 2 4" xfId="618"/>
    <cellStyle name="normálne 2 8 2 5" xfId="619"/>
    <cellStyle name="normálne 2 8 2 6" xfId="620"/>
    <cellStyle name="normálne 2 8 3" xfId="621"/>
    <cellStyle name="normálne 2 8 4" xfId="622"/>
    <cellStyle name="normálne 2 8 5" xfId="623"/>
    <cellStyle name="normálne 2 8 6" xfId="624"/>
    <cellStyle name="normálne 2 8 7" xfId="625"/>
    <cellStyle name="normálne 2 9" xfId="626"/>
    <cellStyle name="normálne 2 9 2" xfId="627"/>
    <cellStyle name="normálne 2 9 3" xfId="628"/>
    <cellStyle name="normálne 2 9 4" xfId="629"/>
    <cellStyle name="normálne 2 9 5" xfId="630"/>
    <cellStyle name="normálne 2 9 6" xfId="631"/>
    <cellStyle name="normálne 20" xfId="632"/>
    <cellStyle name="normálne 20 2" xfId="633"/>
    <cellStyle name="normálne 20 3" xfId="634"/>
    <cellStyle name="normálne 21" xfId="635"/>
    <cellStyle name="normálne 21 2" xfId="636"/>
    <cellStyle name="normálne 22" xfId="637"/>
    <cellStyle name="normálne 22 2" xfId="638"/>
    <cellStyle name="normálne 23" xfId="639"/>
    <cellStyle name="normálne 23 2" xfId="640"/>
    <cellStyle name="normálne 24" xfId="641"/>
    <cellStyle name="normálne 24 2" xfId="642"/>
    <cellStyle name="normálne 24 3" xfId="643"/>
    <cellStyle name="normálne 24 4" xfId="644"/>
    <cellStyle name="normálne 25" xfId="645"/>
    <cellStyle name="normálne 25 2" xfId="646"/>
    <cellStyle name="normálne 26" xfId="647"/>
    <cellStyle name="normálne 26 2" xfId="648"/>
    <cellStyle name="normálne 27" xfId="649"/>
    <cellStyle name="normálne 27 2" xfId="650"/>
    <cellStyle name="normálne 28" xfId="651"/>
    <cellStyle name="normálne 29" xfId="652"/>
    <cellStyle name="normálne 3" xfId="653"/>
    <cellStyle name="normálne 3 10" xfId="654"/>
    <cellStyle name="normálne 3 11" xfId="655"/>
    <cellStyle name="normálne 3 11 2" xfId="656"/>
    <cellStyle name="normálne 3 11 3" xfId="657"/>
    <cellStyle name="normálne 3 12" xfId="658"/>
    <cellStyle name="normálne 3 13" xfId="659"/>
    <cellStyle name="normálne 3 14" xfId="660"/>
    <cellStyle name="normálne 3 15" xfId="661"/>
    <cellStyle name="normálne 3 16" xfId="662"/>
    <cellStyle name="normálne 3 17" xfId="663"/>
    <cellStyle name="normálne 3 18" xfId="664"/>
    <cellStyle name="normálne 3 19" xfId="665"/>
    <cellStyle name="normálne 3 2" xfId="666"/>
    <cellStyle name="normálne 3 2 10" xfId="667"/>
    <cellStyle name="normálne 3 2 2" xfId="668"/>
    <cellStyle name="normálne 3 2 2 2" xfId="669"/>
    <cellStyle name="normálne 3 2 2 2 2" xfId="670"/>
    <cellStyle name="normálne 3 2 2 2 2 2" xfId="671"/>
    <cellStyle name="normálne 3 2 2 2 2 3" xfId="672"/>
    <cellStyle name="normálne 3 2 2 2 2 4" xfId="673"/>
    <cellStyle name="normálne 3 2 2 2 2 5" xfId="674"/>
    <cellStyle name="normálne 3 2 2 2 2 6" xfId="675"/>
    <cellStyle name="normálne 3 2 2 2 3" xfId="676"/>
    <cellStyle name="normálne 3 2 2 2 4" xfId="677"/>
    <cellStyle name="normálne 3 2 2 2 5" xfId="678"/>
    <cellStyle name="normálne 3 2 2 2 6" xfId="679"/>
    <cellStyle name="normálne 3 2 2 2 7" xfId="680"/>
    <cellStyle name="normálne 3 2 2 3" xfId="681"/>
    <cellStyle name="normálne 3 2 2 3 2" xfId="682"/>
    <cellStyle name="normálne 3 2 2 3 3" xfId="683"/>
    <cellStyle name="normálne 3 2 2 3 4" xfId="684"/>
    <cellStyle name="normálne 3 2 2 3 5" xfId="685"/>
    <cellStyle name="normálne 3 2 2 3 6" xfId="686"/>
    <cellStyle name="normálne 3 2 2 4" xfId="687"/>
    <cellStyle name="normálne 3 2 2 5" xfId="688"/>
    <cellStyle name="normálne 3 2 2 6" xfId="689"/>
    <cellStyle name="normálne 3 2 2 7" xfId="690"/>
    <cellStyle name="normálne 3 2 2 8" xfId="691"/>
    <cellStyle name="normálne 3 2 3" xfId="692"/>
    <cellStyle name="normálne 3 2 3 2" xfId="693"/>
    <cellStyle name="normálne 3 2 3 2 2" xfId="694"/>
    <cellStyle name="normálne 3 2 3 2 2 2" xfId="695"/>
    <cellStyle name="normálne 3 2 3 2 2 3" xfId="696"/>
    <cellStyle name="normálne 3 2 3 2 2 4" xfId="697"/>
    <cellStyle name="normálne 3 2 3 2 2 5" xfId="698"/>
    <cellStyle name="normálne 3 2 3 2 2 6" xfId="699"/>
    <cellStyle name="normálne 3 2 3 2 3" xfId="700"/>
    <cellStyle name="normálne 3 2 3 2 4" xfId="701"/>
    <cellStyle name="normálne 3 2 3 2 5" xfId="702"/>
    <cellStyle name="normálne 3 2 3 2 6" xfId="703"/>
    <cellStyle name="normálne 3 2 3 2 7" xfId="704"/>
    <cellStyle name="normálne 3 2 3 3" xfId="705"/>
    <cellStyle name="normálne 3 2 3 3 2" xfId="706"/>
    <cellStyle name="normálne 3 2 3 3 3" xfId="707"/>
    <cellStyle name="normálne 3 2 3 3 4" xfId="708"/>
    <cellStyle name="normálne 3 2 3 3 5" xfId="709"/>
    <cellStyle name="normálne 3 2 3 3 6" xfId="710"/>
    <cellStyle name="normálne 3 2 3 4" xfId="711"/>
    <cellStyle name="normálne 3 2 3 5" xfId="712"/>
    <cellStyle name="normálne 3 2 3 6" xfId="713"/>
    <cellStyle name="normálne 3 2 3 7" xfId="714"/>
    <cellStyle name="normálne 3 2 3 8" xfId="715"/>
    <cellStyle name="normálne 3 2 4" xfId="716"/>
    <cellStyle name="normálne 3 2 4 2" xfId="717"/>
    <cellStyle name="normálne 3 2 4 2 2" xfId="718"/>
    <cellStyle name="normálne 3 2 4 2 3" xfId="719"/>
    <cellStyle name="normálne 3 2 4 2 4" xfId="720"/>
    <cellStyle name="normálne 3 2 4 2 5" xfId="721"/>
    <cellStyle name="normálne 3 2 4 2 6" xfId="722"/>
    <cellStyle name="normálne 3 2 4 3" xfId="723"/>
    <cellStyle name="normálne 3 2 4 4" xfId="724"/>
    <cellStyle name="normálne 3 2 4 5" xfId="725"/>
    <cellStyle name="normálne 3 2 4 6" xfId="726"/>
    <cellStyle name="normálne 3 2 4 7" xfId="727"/>
    <cellStyle name="normálne 3 2 5" xfId="728"/>
    <cellStyle name="normálne 3 2 5 2" xfId="729"/>
    <cellStyle name="normálne 3 2 5 3" xfId="730"/>
    <cellStyle name="normálne 3 2 5 4" xfId="731"/>
    <cellStyle name="normálne 3 2 5 5" xfId="732"/>
    <cellStyle name="normálne 3 2 5 6" xfId="733"/>
    <cellStyle name="normálne 3 2 6" xfId="734"/>
    <cellStyle name="normálne 3 2 7" xfId="735"/>
    <cellStyle name="normálne 3 2 8" xfId="736"/>
    <cellStyle name="normálne 3 2 9" xfId="737"/>
    <cellStyle name="normálne 3 20" xfId="738"/>
    <cellStyle name="normálne 3 21" xfId="739"/>
    <cellStyle name="normálne 3 22" xfId="740"/>
    <cellStyle name="normálne 3 23" xfId="741"/>
    <cellStyle name="normálne 3 24" xfId="742"/>
    <cellStyle name="normálne 3 25" xfId="743"/>
    <cellStyle name="normálne 3 26" xfId="744"/>
    <cellStyle name="normálne 3 27" xfId="745"/>
    <cellStyle name="normálne 3 28" xfId="746"/>
    <cellStyle name="normálne 3 29" xfId="747"/>
    <cellStyle name="normálne 3 3" xfId="748"/>
    <cellStyle name="normálne 3 3 2" xfId="749"/>
    <cellStyle name="normálne 3 3 2 2" xfId="750"/>
    <cellStyle name="normálne 3 3 2 2 2" xfId="751"/>
    <cellStyle name="normálne 3 3 2 2 3" xfId="752"/>
    <cellStyle name="normálne 3 3 2 2 4" xfId="753"/>
    <cellStyle name="normálne 3 3 2 2 5" xfId="754"/>
    <cellStyle name="normálne 3 3 2 2 6" xfId="755"/>
    <cellStyle name="normálne 3 3 2 3" xfId="756"/>
    <cellStyle name="normálne 3 3 2 4" xfId="757"/>
    <cellStyle name="normálne 3 3 2 5" xfId="758"/>
    <cellStyle name="normálne 3 3 2 6" xfId="759"/>
    <cellStyle name="normálne 3 3 2 7" xfId="760"/>
    <cellStyle name="normálne 3 3 3" xfId="761"/>
    <cellStyle name="normálne 3 3 3 2" xfId="762"/>
    <cellStyle name="normálne 3 3 3 3" xfId="763"/>
    <cellStyle name="normálne 3 3 3 4" xfId="764"/>
    <cellStyle name="normálne 3 3 3 5" xfId="765"/>
    <cellStyle name="normálne 3 3 3 6" xfId="766"/>
    <cellStyle name="normálne 3 3 4" xfId="767"/>
    <cellStyle name="normálne 3 3 5" xfId="768"/>
    <cellStyle name="normálne 3 3 6" xfId="769"/>
    <cellStyle name="normálne 3 3 7" xfId="770"/>
    <cellStyle name="normálne 3 3 8" xfId="771"/>
    <cellStyle name="normálne 3 30" xfId="772"/>
    <cellStyle name="normálne 3 31" xfId="773"/>
    <cellStyle name="normálne 3 4" xfId="774"/>
    <cellStyle name="normálne 3 4 2" xfId="775"/>
    <cellStyle name="normálne 3 4 2 2" xfId="776"/>
    <cellStyle name="normálne 3 4 2 2 2" xfId="777"/>
    <cellStyle name="normálne 3 4 2 2 3" xfId="778"/>
    <cellStyle name="normálne 3 4 2 2 4" xfId="779"/>
    <cellStyle name="normálne 3 4 2 2 5" xfId="780"/>
    <cellStyle name="normálne 3 4 2 2 6" xfId="781"/>
    <cellStyle name="normálne 3 4 2 3" xfId="782"/>
    <cellStyle name="normálne 3 4 2 4" xfId="783"/>
    <cellStyle name="normálne 3 4 2 5" xfId="784"/>
    <cellStyle name="normálne 3 4 2 6" xfId="785"/>
    <cellStyle name="normálne 3 4 2 7" xfId="786"/>
    <cellStyle name="normálne 3 4 3" xfId="787"/>
    <cellStyle name="normálne 3 4 3 2" xfId="788"/>
    <cellStyle name="normálne 3 4 3 3" xfId="789"/>
    <cellStyle name="normálne 3 4 3 4" xfId="790"/>
    <cellStyle name="normálne 3 4 3 5" xfId="791"/>
    <cellStyle name="normálne 3 4 3 6" xfId="792"/>
    <cellStyle name="normálne 3 4 4" xfId="793"/>
    <cellStyle name="normálne 3 4 5" xfId="794"/>
    <cellStyle name="normálne 3 4 6" xfId="795"/>
    <cellStyle name="normálne 3 4 7" xfId="796"/>
    <cellStyle name="normálne 3 4 8" xfId="797"/>
    <cellStyle name="normálne 3 5" xfId="798"/>
    <cellStyle name="normálne 3 5 2" xfId="799"/>
    <cellStyle name="normálne 3 5 2 2" xfId="800"/>
    <cellStyle name="normálne 3 5 2 3" xfId="801"/>
    <cellStyle name="normálne 3 5 2 4" xfId="802"/>
    <cellStyle name="normálne 3 5 2 5" xfId="803"/>
    <cellStyle name="normálne 3 5 2 6" xfId="804"/>
    <cellStyle name="normálne 3 5 3" xfId="805"/>
    <cellStyle name="normálne 3 5 4" xfId="806"/>
    <cellStyle name="normálne 3 5 5" xfId="807"/>
    <cellStyle name="normálne 3 5 6" xfId="808"/>
    <cellStyle name="normálne 3 5 7" xfId="809"/>
    <cellStyle name="normálne 3 6" xfId="810"/>
    <cellStyle name="normálne 3 6 2" xfId="811"/>
    <cellStyle name="normálne 3 6 3" xfId="812"/>
    <cellStyle name="normálne 3 6 4" xfId="813"/>
    <cellStyle name="normálne 3 6 5" xfId="814"/>
    <cellStyle name="normálne 3 6 6" xfId="815"/>
    <cellStyle name="normálne 3 7" xfId="816"/>
    <cellStyle name="normálne 3 7 2" xfId="817"/>
    <cellStyle name="normálne 3 7 3" xfId="818"/>
    <cellStyle name="normálne 3 7 4" xfId="819"/>
    <cellStyle name="normálne 3 7 5" xfId="820"/>
    <cellStyle name="normálne 3 7 6" xfId="821"/>
    <cellStyle name="normálne 3 8" xfId="822"/>
    <cellStyle name="normálne 3 9" xfId="823"/>
    <cellStyle name="normálne 30" xfId="824"/>
    <cellStyle name="normálne 31" xfId="825"/>
    <cellStyle name="normálne 32" xfId="826"/>
    <cellStyle name="normálne 33" xfId="827"/>
    <cellStyle name="normálne 33 10" xfId="828"/>
    <cellStyle name="normálne 33 11" xfId="829"/>
    <cellStyle name="normálne 33 2" xfId="830"/>
    <cellStyle name="normálne 33 2 10" xfId="831"/>
    <cellStyle name="normálne 33 2 2" xfId="832"/>
    <cellStyle name="normálne 33 2 2 2" xfId="833"/>
    <cellStyle name="normálne 33 2 2 2 2" xfId="834"/>
    <cellStyle name="normálne 33 2 2 2 2 2" xfId="835"/>
    <cellStyle name="normálne 33 2 2 2 2 3" xfId="836"/>
    <cellStyle name="normálne 33 2 2 2 2 4" xfId="837"/>
    <cellStyle name="normálne 33 2 2 2 2 5" xfId="838"/>
    <cellStyle name="normálne 33 2 2 2 2 6" xfId="839"/>
    <cellStyle name="normálne 33 2 2 2 3" xfId="840"/>
    <cellStyle name="normálne 33 2 2 2 4" xfId="841"/>
    <cellStyle name="normálne 33 2 2 2 5" xfId="842"/>
    <cellStyle name="normálne 33 2 2 2 6" xfId="843"/>
    <cellStyle name="normálne 33 2 2 2 7" xfId="844"/>
    <cellStyle name="normálne 33 2 2 3" xfId="845"/>
    <cellStyle name="normálne 33 2 2 3 2" xfId="846"/>
    <cellStyle name="normálne 33 2 2 3 3" xfId="847"/>
    <cellStyle name="normálne 33 2 2 3 4" xfId="848"/>
    <cellStyle name="normálne 33 2 2 3 5" xfId="849"/>
    <cellStyle name="normálne 33 2 2 3 6" xfId="850"/>
    <cellStyle name="normálne 33 2 2 4" xfId="851"/>
    <cellStyle name="normálne 33 2 2 5" xfId="852"/>
    <cellStyle name="normálne 33 2 2 6" xfId="853"/>
    <cellStyle name="normálne 33 2 2 7" xfId="854"/>
    <cellStyle name="normálne 33 2 2 8" xfId="855"/>
    <cellStyle name="normálne 33 2 3" xfId="856"/>
    <cellStyle name="normálne 33 2 3 2" xfId="857"/>
    <cellStyle name="normálne 33 2 3 2 2" xfId="858"/>
    <cellStyle name="normálne 33 2 3 2 2 2" xfId="859"/>
    <cellStyle name="normálne 33 2 3 2 2 3" xfId="860"/>
    <cellStyle name="normálne 33 2 3 2 2 4" xfId="861"/>
    <cellStyle name="normálne 33 2 3 2 2 5" xfId="862"/>
    <cellStyle name="normálne 33 2 3 2 2 6" xfId="863"/>
    <cellStyle name="normálne 33 2 3 2 3" xfId="864"/>
    <cellStyle name="normálne 33 2 3 2 4" xfId="865"/>
    <cellStyle name="normálne 33 2 3 2 5" xfId="866"/>
    <cellStyle name="normálne 33 2 3 2 6" xfId="867"/>
    <cellStyle name="normálne 33 2 3 2 7" xfId="868"/>
    <cellStyle name="normálne 33 2 3 3" xfId="869"/>
    <cellStyle name="normálne 33 2 3 3 2" xfId="870"/>
    <cellStyle name="normálne 33 2 3 3 3" xfId="871"/>
    <cellStyle name="normálne 33 2 3 3 4" xfId="872"/>
    <cellStyle name="normálne 33 2 3 3 5" xfId="873"/>
    <cellStyle name="normálne 33 2 3 3 6" xfId="874"/>
    <cellStyle name="normálne 33 2 3 4" xfId="875"/>
    <cellStyle name="normálne 33 2 3 5" xfId="876"/>
    <cellStyle name="normálne 33 2 3 6" xfId="877"/>
    <cellStyle name="normálne 33 2 3 7" xfId="878"/>
    <cellStyle name="normálne 33 2 3 8" xfId="879"/>
    <cellStyle name="normálne 33 2 4" xfId="880"/>
    <cellStyle name="normálne 33 2 4 2" xfId="881"/>
    <cellStyle name="normálne 33 2 4 2 2" xfId="882"/>
    <cellStyle name="normálne 33 2 4 2 3" xfId="883"/>
    <cellStyle name="normálne 33 2 4 2 4" xfId="884"/>
    <cellStyle name="normálne 33 2 4 2 5" xfId="885"/>
    <cellStyle name="normálne 33 2 4 2 6" xfId="886"/>
    <cellStyle name="normálne 33 2 4 3" xfId="887"/>
    <cellStyle name="normálne 33 2 4 4" xfId="888"/>
    <cellStyle name="normálne 33 2 4 5" xfId="889"/>
    <cellStyle name="normálne 33 2 4 6" xfId="890"/>
    <cellStyle name="normálne 33 2 4 7" xfId="891"/>
    <cellStyle name="normálne 33 2 5" xfId="892"/>
    <cellStyle name="normálne 33 2 5 2" xfId="893"/>
    <cellStyle name="normálne 33 2 5 3" xfId="894"/>
    <cellStyle name="normálne 33 2 5 4" xfId="895"/>
    <cellStyle name="normálne 33 2 5 5" xfId="896"/>
    <cellStyle name="normálne 33 2 5 6" xfId="897"/>
    <cellStyle name="normálne 33 2 6" xfId="898"/>
    <cellStyle name="normálne 33 2 7" xfId="899"/>
    <cellStyle name="normálne 33 2 8" xfId="900"/>
    <cellStyle name="normálne 33 2 9" xfId="901"/>
    <cellStyle name="normálne 33 3" xfId="902"/>
    <cellStyle name="normálne 33 3 2" xfId="903"/>
    <cellStyle name="normálne 33 3 2 2" xfId="904"/>
    <cellStyle name="normálne 33 3 2 2 2" xfId="905"/>
    <cellStyle name="normálne 33 3 2 2 3" xfId="906"/>
    <cellStyle name="normálne 33 3 2 2 4" xfId="907"/>
    <cellStyle name="normálne 33 3 2 2 5" xfId="908"/>
    <cellStyle name="normálne 33 3 2 2 6" xfId="909"/>
    <cellStyle name="normálne 33 3 2 3" xfId="910"/>
    <cellStyle name="normálne 33 3 2 4" xfId="911"/>
    <cellStyle name="normálne 33 3 2 5" xfId="912"/>
    <cellStyle name="normálne 33 3 2 6" xfId="913"/>
    <cellStyle name="normálne 33 3 2 7" xfId="914"/>
    <cellStyle name="normálne 33 3 3" xfId="915"/>
    <cellStyle name="normálne 33 3 3 2" xfId="916"/>
    <cellStyle name="normálne 33 3 3 3" xfId="917"/>
    <cellStyle name="normálne 33 3 3 4" xfId="918"/>
    <cellStyle name="normálne 33 3 3 5" xfId="919"/>
    <cellStyle name="normálne 33 3 3 6" xfId="920"/>
    <cellStyle name="normálne 33 3 4" xfId="921"/>
    <cellStyle name="normálne 33 3 5" xfId="922"/>
    <cellStyle name="normálne 33 3 6" xfId="923"/>
    <cellStyle name="normálne 33 3 7" xfId="924"/>
    <cellStyle name="normálne 33 3 8" xfId="925"/>
    <cellStyle name="normálne 33 4" xfId="926"/>
    <cellStyle name="normálne 33 4 2" xfId="927"/>
    <cellStyle name="normálne 33 4 2 2" xfId="928"/>
    <cellStyle name="normálne 33 4 2 2 2" xfId="929"/>
    <cellStyle name="normálne 33 4 2 2 3" xfId="930"/>
    <cellStyle name="normálne 33 4 2 2 4" xfId="931"/>
    <cellStyle name="normálne 33 4 2 2 5" xfId="932"/>
    <cellStyle name="normálne 33 4 2 2 6" xfId="933"/>
    <cellStyle name="normálne 33 4 2 3" xfId="934"/>
    <cellStyle name="normálne 33 4 2 4" xfId="935"/>
    <cellStyle name="normálne 33 4 2 5" xfId="936"/>
    <cellStyle name="normálne 33 4 2 6" xfId="937"/>
    <cellStyle name="normálne 33 4 2 7" xfId="938"/>
    <cellStyle name="normálne 33 4 3" xfId="939"/>
    <cellStyle name="normálne 33 4 3 2" xfId="940"/>
    <cellStyle name="normálne 33 4 3 3" xfId="941"/>
    <cellStyle name="normálne 33 4 3 4" xfId="942"/>
    <cellStyle name="normálne 33 4 3 5" xfId="943"/>
    <cellStyle name="normálne 33 4 3 6" xfId="944"/>
    <cellStyle name="normálne 33 4 4" xfId="945"/>
    <cellStyle name="normálne 33 4 5" xfId="946"/>
    <cellStyle name="normálne 33 4 6" xfId="947"/>
    <cellStyle name="normálne 33 4 7" xfId="948"/>
    <cellStyle name="normálne 33 4 8" xfId="949"/>
    <cellStyle name="normálne 33 5" xfId="950"/>
    <cellStyle name="normálne 33 5 2" xfId="951"/>
    <cellStyle name="normálne 33 5 2 2" xfId="952"/>
    <cellStyle name="normálne 33 5 2 3" xfId="953"/>
    <cellStyle name="normálne 33 5 2 4" xfId="954"/>
    <cellStyle name="normálne 33 5 2 5" xfId="955"/>
    <cellStyle name="normálne 33 5 2 6" xfId="956"/>
    <cellStyle name="normálne 33 5 3" xfId="957"/>
    <cellStyle name="normálne 33 5 4" xfId="958"/>
    <cellStyle name="normálne 33 5 5" xfId="959"/>
    <cellStyle name="normálne 33 5 6" xfId="960"/>
    <cellStyle name="normálne 33 5 7" xfId="961"/>
    <cellStyle name="normálne 33 6" xfId="962"/>
    <cellStyle name="normálne 33 6 2" xfId="963"/>
    <cellStyle name="normálne 33 6 3" xfId="964"/>
    <cellStyle name="normálne 33 6 4" xfId="965"/>
    <cellStyle name="normálne 33 6 5" xfId="966"/>
    <cellStyle name="normálne 33 6 6" xfId="967"/>
    <cellStyle name="normálne 33 7" xfId="968"/>
    <cellStyle name="normálne 33 8" xfId="969"/>
    <cellStyle name="normálne 33 9" xfId="970"/>
    <cellStyle name="normálne 34" xfId="971"/>
    <cellStyle name="normálne 35" xfId="972"/>
    <cellStyle name="normálne 35 2" xfId="973"/>
    <cellStyle name="normálne 36" xfId="974"/>
    <cellStyle name="normálne 37" xfId="975"/>
    <cellStyle name="normálne 38" xfId="976"/>
    <cellStyle name="normálne 39" xfId="977"/>
    <cellStyle name="normálne 4" xfId="978"/>
    <cellStyle name="normálne 4 10" xfId="979"/>
    <cellStyle name="normálne 4 10 2" xfId="980"/>
    <cellStyle name="normálne 4 10 3" xfId="981"/>
    <cellStyle name="normálne 4 11" xfId="982"/>
    <cellStyle name="normálne 4 12" xfId="983"/>
    <cellStyle name="normálne 4 13" xfId="984"/>
    <cellStyle name="normálne 4 14" xfId="985"/>
    <cellStyle name="normálne 4 15" xfId="986"/>
    <cellStyle name="normálne 4 16" xfId="987"/>
    <cellStyle name="normálne 4 17" xfId="988"/>
    <cellStyle name="normálne 4 18" xfId="989"/>
    <cellStyle name="normálne 4 19" xfId="990"/>
    <cellStyle name="normálne 4 2" xfId="991"/>
    <cellStyle name="normálne 4 2 10" xfId="992"/>
    <cellStyle name="normálne 4 2 2" xfId="993"/>
    <cellStyle name="normálne 4 2 2 2" xfId="994"/>
    <cellStyle name="normálne 4 2 2 2 2" xfId="995"/>
    <cellStyle name="normálne 4 2 2 2 2 2" xfId="996"/>
    <cellStyle name="normálne 4 2 2 2 2 3" xfId="997"/>
    <cellStyle name="normálne 4 2 2 2 2 4" xfId="998"/>
    <cellStyle name="normálne 4 2 2 2 2 5" xfId="999"/>
    <cellStyle name="normálne 4 2 2 2 2 6" xfId="1000"/>
    <cellStyle name="normálne 4 2 2 2 3" xfId="1001"/>
    <cellStyle name="normálne 4 2 2 2 4" xfId="1002"/>
    <cellStyle name="normálne 4 2 2 2 5" xfId="1003"/>
    <cellStyle name="normálne 4 2 2 2 6" xfId="1004"/>
    <cellStyle name="normálne 4 2 2 2 7" xfId="1005"/>
    <cellStyle name="normálne 4 2 2 3" xfId="1006"/>
    <cellStyle name="normálne 4 2 2 3 2" xfId="1007"/>
    <cellStyle name="normálne 4 2 2 3 3" xfId="1008"/>
    <cellStyle name="normálne 4 2 2 3 4" xfId="1009"/>
    <cellStyle name="normálne 4 2 2 3 5" xfId="1010"/>
    <cellStyle name="normálne 4 2 2 3 6" xfId="1011"/>
    <cellStyle name="normálne 4 2 2 4" xfId="1012"/>
    <cellStyle name="normálne 4 2 2 5" xfId="1013"/>
    <cellStyle name="normálne 4 2 2 6" xfId="1014"/>
    <cellStyle name="normálne 4 2 2 7" xfId="1015"/>
    <cellStyle name="normálne 4 2 2 8" xfId="1016"/>
    <cellStyle name="normálne 4 2 3" xfId="1017"/>
    <cellStyle name="normálne 4 2 3 2" xfId="1018"/>
    <cellStyle name="normálne 4 2 3 2 2" xfId="1019"/>
    <cellStyle name="normálne 4 2 3 2 2 2" xfId="1020"/>
    <cellStyle name="normálne 4 2 3 2 2 3" xfId="1021"/>
    <cellStyle name="normálne 4 2 3 2 2 4" xfId="1022"/>
    <cellStyle name="normálne 4 2 3 2 2 5" xfId="1023"/>
    <cellStyle name="normálne 4 2 3 2 2 6" xfId="1024"/>
    <cellStyle name="normálne 4 2 3 2 3" xfId="1025"/>
    <cellStyle name="normálne 4 2 3 2 4" xfId="1026"/>
    <cellStyle name="normálne 4 2 3 2 5" xfId="1027"/>
    <cellStyle name="normálne 4 2 3 2 6" xfId="1028"/>
    <cellStyle name="normálne 4 2 3 2 7" xfId="1029"/>
    <cellStyle name="normálne 4 2 3 3" xfId="1030"/>
    <cellStyle name="normálne 4 2 3 3 2" xfId="1031"/>
    <cellStyle name="normálne 4 2 3 3 3" xfId="1032"/>
    <cellStyle name="normálne 4 2 3 3 4" xfId="1033"/>
    <cellStyle name="normálne 4 2 3 3 5" xfId="1034"/>
    <cellStyle name="normálne 4 2 3 3 6" xfId="1035"/>
    <cellStyle name="normálne 4 2 3 4" xfId="1036"/>
    <cellStyle name="normálne 4 2 3 5" xfId="1037"/>
    <cellStyle name="normálne 4 2 3 6" xfId="1038"/>
    <cellStyle name="normálne 4 2 3 7" xfId="1039"/>
    <cellStyle name="normálne 4 2 3 8" xfId="1040"/>
    <cellStyle name="normálne 4 2 4" xfId="1041"/>
    <cellStyle name="normálne 4 2 4 2" xfId="1042"/>
    <cellStyle name="normálne 4 2 4 2 2" xfId="1043"/>
    <cellStyle name="normálne 4 2 4 2 3" xfId="1044"/>
    <cellStyle name="normálne 4 2 4 2 4" xfId="1045"/>
    <cellStyle name="normálne 4 2 4 2 5" xfId="1046"/>
    <cellStyle name="normálne 4 2 4 2 6" xfId="1047"/>
    <cellStyle name="normálne 4 2 4 3" xfId="1048"/>
    <cellStyle name="normálne 4 2 4 4" xfId="1049"/>
    <cellStyle name="normálne 4 2 4 5" xfId="1050"/>
    <cellStyle name="normálne 4 2 4 6" xfId="1051"/>
    <cellStyle name="normálne 4 2 4 7" xfId="1052"/>
    <cellStyle name="normálne 4 2 5" xfId="1053"/>
    <cellStyle name="normálne 4 2 5 2" xfId="1054"/>
    <cellStyle name="normálne 4 2 5 3" xfId="1055"/>
    <cellStyle name="normálne 4 2 5 4" xfId="1056"/>
    <cellStyle name="normálne 4 2 5 5" xfId="1057"/>
    <cellStyle name="normálne 4 2 5 6" xfId="1058"/>
    <cellStyle name="normálne 4 2 6" xfId="1059"/>
    <cellStyle name="normálne 4 2 7" xfId="1060"/>
    <cellStyle name="normálne 4 2 8" xfId="1061"/>
    <cellStyle name="normálne 4 2 9" xfId="1062"/>
    <cellStyle name="normálne 4 20" xfId="1063"/>
    <cellStyle name="normálne 4 21" xfId="1064"/>
    <cellStyle name="normálne 4 22" xfId="1065"/>
    <cellStyle name="normálne 4 23" xfId="1066"/>
    <cellStyle name="normálne 4 24" xfId="1067"/>
    <cellStyle name="normálne 4 25" xfId="1068"/>
    <cellStyle name="normálne 4 26" xfId="1069"/>
    <cellStyle name="normálne 4 27" xfId="1070"/>
    <cellStyle name="normálne 4 28" xfId="1071"/>
    <cellStyle name="normálne 4 29" xfId="1072"/>
    <cellStyle name="normálne 4 3" xfId="1073"/>
    <cellStyle name="normálne 4 3 2" xfId="1074"/>
    <cellStyle name="normálne 4 3 2 2" xfId="1075"/>
    <cellStyle name="normálne 4 3 2 2 2" xfId="1076"/>
    <cellStyle name="normálne 4 3 2 2 3" xfId="1077"/>
    <cellStyle name="normálne 4 3 2 2 4" xfId="1078"/>
    <cellStyle name="normálne 4 3 2 2 5" xfId="1079"/>
    <cellStyle name="normálne 4 3 2 2 6" xfId="1080"/>
    <cellStyle name="normálne 4 3 2 3" xfId="1081"/>
    <cellStyle name="normálne 4 3 2 4" xfId="1082"/>
    <cellStyle name="normálne 4 3 2 5" xfId="1083"/>
    <cellStyle name="normálne 4 3 2 6" xfId="1084"/>
    <cellStyle name="normálne 4 3 2 7" xfId="1085"/>
    <cellStyle name="normálne 4 3 3" xfId="1086"/>
    <cellStyle name="normálne 4 3 3 2" xfId="1087"/>
    <cellStyle name="normálne 4 3 3 3" xfId="1088"/>
    <cellStyle name="normálne 4 3 3 4" xfId="1089"/>
    <cellStyle name="normálne 4 3 3 5" xfId="1090"/>
    <cellStyle name="normálne 4 3 3 6" xfId="1091"/>
    <cellStyle name="normálne 4 3 4" xfId="1092"/>
    <cellStyle name="normálne 4 3 5" xfId="1093"/>
    <cellStyle name="normálne 4 3 6" xfId="1094"/>
    <cellStyle name="normálne 4 3 7" xfId="1095"/>
    <cellStyle name="normálne 4 3 8" xfId="1096"/>
    <cellStyle name="normálne 4 30" xfId="1097"/>
    <cellStyle name="normálne 4 31" xfId="1098"/>
    <cellStyle name="normálne 4 32" xfId="1099"/>
    <cellStyle name="normálne 4 4" xfId="1100"/>
    <cellStyle name="normálne 4 4 2" xfId="1101"/>
    <cellStyle name="normálne 4 4 2 2" xfId="1102"/>
    <cellStyle name="normálne 4 4 2 2 2" xfId="1103"/>
    <cellStyle name="normálne 4 4 2 2 3" xfId="1104"/>
    <cellStyle name="normálne 4 4 2 2 4" xfId="1105"/>
    <cellStyle name="normálne 4 4 2 2 5" xfId="1106"/>
    <cellStyle name="normálne 4 4 2 2 6" xfId="1107"/>
    <cellStyle name="normálne 4 4 2 3" xfId="1108"/>
    <cellStyle name="normálne 4 4 2 4" xfId="1109"/>
    <cellStyle name="normálne 4 4 2 5" xfId="1110"/>
    <cellStyle name="normálne 4 4 2 6" xfId="1111"/>
    <cellStyle name="normálne 4 4 2 7" xfId="1112"/>
    <cellStyle name="normálne 4 4 3" xfId="1113"/>
    <cellStyle name="normálne 4 4 3 2" xfId="1114"/>
    <cellStyle name="normálne 4 4 3 3" xfId="1115"/>
    <cellStyle name="normálne 4 4 3 4" xfId="1116"/>
    <cellStyle name="normálne 4 4 3 5" xfId="1117"/>
    <cellStyle name="normálne 4 4 3 6" xfId="1118"/>
    <cellStyle name="normálne 4 4 4" xfId="1119"/>
    <cellStyle name="normálne 4 4 5" xfId="1120"/>
    <cellStyle name="normálne 4 4 6" xfId="1121"/>
    <cellStyle name="normálne 4 4 7" xfId="1122"/>
    <cellStyle name="normálne 4 4 8" xfId="1123"/>
    <cellStyle name="normálne 4 5" xfId="1124"/>
    <cellStyle name="normálne 4 5 2" xfId="1125"/>
    <cellStyle name="normálne 4 5 2 2" xfId="1126"/>
    <cellStyle name="normálne 4 5 2 3" xfId="1127"/>
    <cellStyle name="normálne 4 5 2 4" xfId="1128"/>
    <cellStyle name="normálne 4 5 2 5" xfId="1129"/>
    <cellStyle name="normálne 4 5 2 6" xfId="1130"/>
    <cellStyle name="normálne 4 5 3" xfId="1131"/>
    <cellStyle name="normálne 4 5 4" xfId="1132"/>
    <cellStyle name="normálne 4 5 5" xfId="1133"/>
    <cellStyle name="normálne 4 5 6" xfId="1134"/>
    <cellStyle name="normálne 4 5 7" xfId="1135"/>
    <cellStyle name="normálne 4 6" xfId="1136"/>
    <cellStyle name="normálne 4 6 2" xfId="1137"/>
    <cellStyle name="normálne 4 6 3" xfId="1138"/>
    <cellStyle name="normálne 4 6 4" xfId="1139"/>
    <cellStyle name="normálne 4 6 5" xfId="1140"/>
    <cellStyle name="normálne 4 6 6" xfId="1141"/>
    <cellStyle name="normálne 4 7" xfId="1142"/>
    <cellStyle name="normálne 4 8" xfId="1143"/>
    <cellStyle name="normálne 4 9" xfId="1144"/>
    <cellStyle name="normálne 40" xfId="1145"/>
    <cellStyle name="normálne 41" xfId="1146"/>
    <cellStyle name="normálne 42" xfId="1147"/>
    <cellStyle name="normálne 43" xfId="1148"/>
    <cellStyle name="normálne 44" xfId="1149"/>
    <cellStyle name="normálne 45" xfId="1150"/>
    <cellStyle name="normálne 46" xfId="1151"/>
    <cellStyle name="normálne 47" xfId="1152"/>
    <cellStyle name="normálne 48" xfId="1153"/>
    <cellStyle name="normálne 49" xfId="1154"/>
    <cellStyle name="normálne 5" xfId="1155"/>
    <cellStyle name="normálne 5 10" xfId="1156"/>
    <cellStyle name="normálne 5 2" xfId="1157"/>
    <cellStyle name="normálne 5 2 2" xfId="1158"/>
    <cellStyle name="normálne 5 2 2 2" xfId="1159"/>
    <cellStyle name="normálne 5 2 3" xfId="1160"/>
    <cellStyle name="normálne 5 2 3 2" xfId="1161"/>
    <cellStyle name="normálne 5 2 4" xfId="1162"/>
    <cellStyle name="normálne 5 3" xfId="1163"/>
    <cellStyle name="normálne 5 3 2" xfId="1164"/>
    <cellStyle name="normálne 5 3 2 2" xfId="1165"/>
    <cellStyle name="normálne 5 3 3" xfId="1166"/>
    <cellStyle name="normálne 5 3 3 2" xfId="1167"/>
    <cellStyle name="normálne 5 3 4" xfId="1168"/>
    <cellStyle name="normálne 5 4" xfId="1169"/>
    <cellStyle name="normálne 5 4 2" xfId="1170"/>
    <cellStyle name="normálne 5 4 2 2" xfId="1171"/>
    <cellStyle name="normálne 5 4 3" xfId="1172"/>
    <cellStyle name="normálne 5 4 3 2" xfId="1173"/>
    <cellStyle name="normálne 5 4 4" xfId="1174"/>
    <cellStyle name="normálne 5 5" xfId="1175"/>
    <cellStyle name="normálne 5 5 2" xfId="1176"/>
    <cellStyle name="normálne 5 6" xfId="1177"/>
    <cellStyle name="normálne 5 6 2" xfId="1178"/>
    <cellStyle name="normálne 5 7" xfId="1179"/>
    <cellStyle name="normálne 5 8" xfId="1180"/>
    <cellStyle name="normálne 5 9" xfId="1181"/>
    <cellStyle name="Normálne 50" xfId="1182"/>
    <cellStyle name="Normálne 50 2" xfId="1183"/>
    <cellStyle name="Normálne 51" xfId="1184"/>
    <cellStyle name="normálne 6" xfId="1185"/>
    <cellStyle name="normálne 6 10" xfId="1186"/>
    <cellStyle name="normálne 6 10 2" xfId="1187"/>
    <cellStyle name="normálne 6 10 3" xfId="1188"/>
    <cellStyle name="normálne 6 11" xfId="1189"/>
    <cellStyle name="normálne 6 12" xfId="1190"/>
    <cellStyle name="normálne 6 13" xfId="1191"/>
    <cellStyle name="normálne 6 14" xfId="1192"/>
    <cellStyle name="normálne 6 15" xfId="1193"/>
    <cellStyle name="normálne 6 16" xfId="1194"/>
    <cellStyle name="normálne 6 17" xfId="1195"/>
    <cellStyle name="normálne 6 18" xfId="1196"/>
    <cellStyle name="normálne 6 19" xfId="1197"/>
    <cellStyle name="normálne 6 2" xfId="1198"/>
    <cellStyle name="normálne 6 2 10" xfId="1199"/>
    <cellStyle name="normálne 6 2 2" xfId="1200"/>
    <cellStyle name="normálne 6 2 2 2" xfId="1201"/>
    <cellStyle name="normálne 6 2 2 2 2" xfId="1202"/>
    <cellStyle name="normálne 6 2 2 2 2 2" xfId="1203"/>
    <cellStyle name="normálne 6 2 2 2 2 3" xfId="1204"/>
    <cellStyle name="normálne 6 2 2 2 2 4" xfId="1205"/>
    <cellStyle name="normálne 6 2 2 2 2 5" xfId="1206"/>
    <cellStyle name="normálne 6 2 2 2 2 6" xfId="1207"/>
    <cellStyle name="normálne 6 2 2 2 3" xfId="1208"/>
    <cellStyle name="normálne 6 2 2 2 4" xfId="1209"/>
    <cellStyle name="normálne 6 2 2 2 5" xfId="1210"/>
    <cellStyle name="normálne 6 2 2 2 6" xfId="1211"/>
    <cellStyle name="normálne 6 2 2 2 7" xfId="1212"/>
    <cellStyle name="normálne 6 2 2 3" xfId="1213"/>
    <cellStyle name="normálne 6 2 2 3 2" xfId="1214"/>
    <cellStyle name="normálne 6 2 2 3 3" xfId="1215"/>
    <cellStyle name="normálne 6 2 2 3 4" xfId="1216"/>
    <cellStyle name="normálne 6 2 2 3 5" xfId="1217"/>
    <cellStyle name="normálne 6 2 2 3 6" xfId="1218"/>
    <cellStyle name="normálne 6 2 2 4" xfId="1219"/>
    <cellStyle name="normálne 6 2 2 5" xfId="1220"/>
    <cellStyle name="normálne 6 2 2 6" xfId="1221"/>
    <cellStyle name="normálne 6 2 2 7" xfId="1222"/>
    <cellStyle name="normálne 6 2 2 8" xfId="1223"/>
    <cellStyle name="normálne 6 2 3" xfId="1224"/>
    <cellStyle name="normálne 6 2 3 2" xfId="1225"/>
    <cellStyle name="normálne 6 2 3 2 2" xfId="1226"/>
    <cellStyle name="normálne 6 2 3 2 2 2" xfId="1227"/>
    <cellStyle name="normálne 6 2 3 2 2 3" xfId="1228"/>
    <cellStyle name="normálne 6 2 3 2 2 4" xfId="1229"/>
    <cellStyle name="normálne 6 2 3 2 2 5" xfId="1230"/>
    <cellStyle name="normálne 6 2 3 2 2 6" xfId="1231"/>
    <cellStyle name="normálne 6 2 3 2 3" xfId="1232"/>
    <cellStyle name="normálne 6 2 3 2 4" xfId="1233"/>
    <cellStyle name="normálne 6 2 3 2 5" xfId="1234"/>
    <cellStyle name="normálne 6 2 3 2 6" xfId="1235"/>
    <cellStyle name="normálne 6 2 3 2 7" xfId="1236"/>
    <cellStyle name="normálne 6 2 3 3" xfId="1237"/>
    <cellStyle name="normálne 6 2 3 3 2" xfId="1238"/>
    <cellStyle name="normálne 6 2 3 3 3" xfId="1239"/>
    <cellStyle name="normálne 6 2 3 3 4" xfId="1240"/>
    <cellStyle name="normálne 6 2 3 3 5" xfId="1241"/>
    <cellStyle name="normálne 6 2 3 3 6" xfId="1242"/>
    <cellStyle name="normálne 6 2 3 4" xfId="1243"/>
    <cellStyle name="normálne 6 2 3 5" xfId="1244"/>
    <cellStyle name="normálne 6 2 3 6" xfId="1245"/>
    <cellStyle name="normálne 6 2 3 7" xfId="1246"/>
    <cellStyle name="normálne 6 2 3 8" xfId="1247"/>
    <cellStyle name="normálne 6 2 4" xfId="1248"/>
    <cellStyle name="normálne 6 2 4 2" xfId="1249"/>
    <cellStyle name="normálne 6 2 4 2 2" xfId="1250"/>
    <cellStyle name="normálne 6 2 4 2 3" xfId="1251"/>
    <cellStyle name="normálne 6 2 4 2 4" xfId="1252"/>
    <cellStyle name="normálne 6 2 4 2 5" xfId="1253"/>
    <cellStyle name="normálne 6 2 4 2 6" xfId="1254"/>
    <cellStyle name="normálne 6 2 4 3" xfId="1255"/>
    <cellStyle name="normálne 6 2 4 4" xfId="1256"/>
    <cellStyle name="normálne 6 2 4 5" xfId="1257"/>
    <cellStyle name="normálne 6 2 4 6" xfId="1258"/>
    <cellStyle name="normálne 6 2 4 7" xfId="1259"/>
    <cellStyle name="normálne 6 2 5" xfId="1260"/>
    <cellStyle name="normálne 6 2 5 2" xfId="1261"/>
    <cellStyle name="normálne 6 2 5 3" xfId="1262"/>
    <cellStyle name="normálne 6 2 5 4" xfId="1263"/>
    <cellStyle name="normálne 6 2 5 5" xfId="1264"/>
    <cellStyle name="normálne 6 2 5 6" xfId="1265"/>
    <cellStyle name="normálne 6 2 6" xfId="1266"/>
    <cellStyle name="normálne 6 2 7" xfId="1267"/>
    <cellStyle name="normálne 6 2 8" xfId="1268"/>
    <cellStyle name="normálne 6 2 9" xfId="1269"/>
    <cellStyle name="normálne 6 20" xfId="1270"/>
    <cellStyle name="normálne 6 21" xfId="1271"/>
    <cellStyle name="normálne 6 22" xfId="1272"/>
    <cellStyle name="normálne 6 23" xfId="1273"/>
    <cellStyle name="normálne 6 24" xfId="1274"/>
    <cellStyle name="normálne 6 25" xfId="1275"/>
    <cellStyle name="normálne 6 26" xfId="1276"/>
    <cellStyle name="normálne 6 27" xfId="1277"/>
    <cellStyle name="normálne 6 28" xfId="1278"/>
    <cellStyle name="normálne 6 29" xfId="1279"/>
    <cellStyle name="normálne 6 3" xfId="1280"/>
    <cellStyle name="normálne 6 3 2" xfId="1281"/>
    <cellStyle name="normálne 6 3 2 2" xfId="1282"/>
    <cellStyle name="normálne 6 3 2 2 2" xfId="1283"/>
    <cellStyle name="normálne 6 3 2 2 3" xfId="1284"/>
    <cellStyle name="normálne 6 3 2 2 4" xfId="1285"/>
    <cellStyle name="normálne 6 3 2 2 5" xfId="1286"/>
    <cellStyle name="normálne 6 3 2 2 6" xfId="1287"/>
    <cellStyle name="normálne 6 3 2 3" xfId="1288"/>
    <cellStyle name="normálne 6 3 2 4" xfId="1289"/>
    <cellStyle name="normálne 6 3 2 5" xfId="1290"/>
    <cellStyle name="normálne 6 3 2 6" xfId="1291"/>
    <cellStyle name="normálne 6 3 2 7" xfId="1292"/>
    <cellStyle name="normálne 6 3 3" xfId="1293"/>
    <cellStyle name="normálne 6 3 3 2" xfId="1294"/>
    <cellStyle name="normálne 6 3 3 3" xfId="1295"/>
    <cellStyle name="normálne 6 3 3 4" xfId="1296"/>
    <cellStyle name="normálne 6 3 3 5" xfId="1297"/>
    <cellStyle name="normálne 6 3 3 6" xfId="1298"/>
    <cellStyle name="normálne 6 3 4" xfId="1299"/>
    <cellStyle name="normálne 6 3 5" xfId="1300"/>
    <cellStyle name="normálne 6 3 6" xfId="1301"/>
    <cellStyle name="normálne 6 3 7" xfId="1302"/>
    <cellStyle name="normálne 6 3 8" xfId="1303"/>
    <cellStyle name="normálne 6 30" xfId="1304"/>
    <cellStyle name="normálne 6 4" xfId="1305"/>
    <cellStyle name="normálne 6 4 2" xfId="1306"/>
    <cellStyle name="normálne 6 4 2 2" xfId="1307"/>
    <cellStyle name="normálne 6 4 2 2 2" xfId="1308"/>
    <cellStyle name="normálne 6 4 2 2 3" xfId="1309"/>
    <cellStyle name="normálne 6 4 2 2 4" xfId="1310"/>
    <cellStyle name="normálne 6 4 2 2 5" xfId="1311"/>
    <cellStyle name="normálne 6 4 2 2 6" xfId="1312"/>
    <cellStyle name="normálne 6 4 2 3" xfId="1313"/>
    <cellStyle name="normálne 6 4 2 4" xfId="1314"/>
    <cellStyle name="normálne 6 4 2 5" xfId="1315"/>
    <cellStyle name="normálne 6 4 2 6" xfId="1316"/>
    <cellStyle name="normálne 6 4 2 7" xfId="1317"/>
    <cellStyle name="normálne 6 4 3" xfId="1318"/>
    <cellStyle name="normálne 6 4 3 2" xfId="1319"/>
    <cellStyle name="normálne 6 4 3 3" xfId="1320"/>
    <cellStyle name="normálne 6 4 3 4" xfId="1321"/>
    <cellStyle name="normálne 6 4 3 5" xfId="1322"/>
    <cellStyle name="normálne 6 4 3 6" xfId="1323"/>
    <cellStyle name="normálne 6 4 4" xfId="1324"/>
    <cellStyle name="normálne 6 4 5" xfId="1325"/>
    <cellStyle name="normálne 6 4 6" xfId="1326"/>
    <cellStyle name="normálne 6 4 7" xfId="1327"/>
    <cellStyle name="normálne 6 4 8" xfId="1328"/>
    <cellStyle name="normálne 6 5" xfId="1329"/>
    <cellStyle name="normálne 6 5 2" xfId="1330"/>
    <cellStyle name="normálne 6 5 2 2" xfId="1331"/>
    <cellStyle name="normálne 6 5 2 3" xfId="1332"/>
    <cellStyle name="normálne 6 5 2 4" xfId="1333"/>
    <cellStyle name="normálne 6 5 2 5" xfId="1334"/>
    <cellStyle name="normálne 6 5 2 6" xfId="1335"/>
    <cellStyle name="normálne 6 5 3" xfId="1336"/>
    <cellStyle name="normálne 6 5 4" xfId="1337"/>
    <cellStyle name="normálne 6 5 5" xfId="1338"/>
    <cellStyle name="normálne 6 5 6" xfId="1339"/>
    <cellStyle name="normálne 6 5 7" xfId="1340"/>
    <cellStyle name="normálne 6 6" xfId="1341"/>
    <cellStyle name="normálne 6 6 2" xfId="1342"/>
    <cellStyle name="normálne 6 6 3" xfId="1343"/>
    <cellStyle name="normálne 6 6 4" xfId="1344"/>
    <cellStyle name="normálne 6 6 5" xfId="1345"/>
    <cellStyle name="normálne 6 6 6" xfId="1346"/>
    <cellStyle name="normálne 6 7" xfId="1347"/>
    <cellStyle name="normálne 6 8" xfId="1348"/>
    <cellStyle name="normálne 6 9" xfId="1349"/>
    <cellStyle name="normálne 7" xfId="1350"/>
    <cellStyle name="normálne 7 2" xfId="1351"/>
    <cellStyle name="normálne 7 3" xfId="1352"/>
    <cellStyle name="normálne 8" xfId="1353"/>
    <cellStyle name="normálne 8 2" xfId="1354"/>
    <cellStyle name="normálne 8 3" xfId="1355"/>
    <cellStyle name="normálne 9" xfId="1356"/>
    <cellStyle name="normálne 9 10" xfId="1357"/>
    <cellStyle name="normálne 9 11" xfId="1358"/>
    <cellStyle name="normálne 9 12" xfId="1359"/>
    <cellStyle name="normálne 9 13" xfId="1360"/>
    <cellStyle name="normálne 9 14" xfId="1361"/>
    <cellStyle name="normálne 9 15" xfId="1362"/>
    <cellStyle name="normálne 9 16" xfId="1363"/>
    <cellStyle name="normálne 9 17" xfId="1364"/>
    <cellStyle name="normálne 9 18" xfId="1365"/>
    <cellStyle name="normálne 9 19" xfId="1366"/>
    <cellStyle name="normálne 9 2" xfId="1367"/>
    <cellStyle name="normálne 9 2 2" xfId="1368"/>
    <cellStyle name="normálne 9 2 2 2" xfId="1369"/>
    <cellStyle name="normálne 9 2 2 2 2" xfId="1370"/>
    <cellStyle name="normálne 9 2 2 2 3" xfId="1371"/>
    <cellStyle name="normálne 9 2 2 2 4" xfId="1372"/>
    <cellStyle name="normálne 9 2 2 2 5" xfId="1373"/>
    <cellStyle name="normálne 9 2 2 2 6" xfId="1374"/>
    <cellStyle name="normálne 9 2 2 3" xfId="1375"/>
    <cellStyle name="normálne 9 2 2 4" xfId="1376"/>
    <cellStyle name="normálne 9 2 2 5" xfId="1377"/>
    <cellStyle name="normálne 9 2 2 6" xfId="1378"/>
    <cellStyle name="normálne 9 2 2 7" xfId="1379"/>
    <cellStyle name="normálne 9 2 3" xfId="1380"/>
    <cellStyle name="normálne 9 2 3 2" xfId="1381"/>
    <cellStyle name="normálne 9 2 3 3" xfId="1382"/>
    <cellStyle name="normálne 9 2 3 4" xfId="1383"/>
    <cellStyle name="normálne 9 2 3 5" xfId="1384"/>
    <cellStyle name="normálne 9 2 3 6" xfId="1385"/>
    <cellStyle name="normálne 9 2 4" xfId="1386"/>
    <cellStyle name="normálne 9 2 5" xfId="1387"/>
    <cellStyle name="normálne 9 2 6" xfId="1388"/>
    <cellStyle name="normálne 9 2 7" xfId="1389"/>
    <cellStyle name="normálne 9 2 8" xfId="1390"/>
    <cellStyle name="normálne 9 20" xfId="1391"/>
    <cellStyle name="normálne 9 21" xfId="1392"/>
    <cellStyle name="normálne 9 22" xfId="1393"/>
    <cellStyle name="normálne 9 23" xfId="1394"/>
    <cellStyle name="normálne 9 24" xfId="1395"/>
    <cellStyle name="normálne 9 25" xfId="1396"/>
    <cellStyle name="normálne 9 26" xfId="1397"/>
    <cellStyle name="normálne 9 27" xfId="1398"/>
    <cellStyle name="normálne 9 28" xfId="1399"/>
    <cellStyle name="normálne 9 3" xfId="1400"/>
    <cellStyle name="normálne 9 3 2" xfId="1401"/>
    <cellStyle name="normálne 9 3 2 2" xfId="1402"/>
    <cellStyle name="normálne 9 3 2 2 2" xfId="1403"/>
    <cellStyle name="normálne 9 3 2 2 3" xfId="1404"/>
    <cellStyle name="normálne 9 3 2 2 4" xfId="1405"/>
    <cellStyle name="normálne 9 3 2 2 5" xfId="1406"/>
    <cellStyle name="normálne 9 3 2 2 6" xfId="1407"/>
    <cellStyle name="normálne 9 3 2 3" xfId="1408"/>
    <cellStyle name="normálne 9 3 2 4" xfId="1409"/>
    <cellStyle name="normálne 9 3 2 5" xfId="1410"/>
    <cellStyle name="normálne 9 3 2 6" xfId="1411"/>
    <cellStyle name="normálne 9 3 2 7" xfId="1412"/>
    <cellStyle name="normálne 9 3 3" xfId="1413"/>
    <cellStyle name="normálne 9 3 3 2" xfId="1414"/>
    <cellStyle name="normálne 9 3 3 3" xfId="1415"/>
    <cellStyle name="normálne 9 3 3 4" xfId="1416"/>
    <cellStyle name="normálne 9 3 3 5" xfId="1417"/>
    <cellStyle name="normálne 9 3 3 6" xfId="1418"/>
    <cellStyle name="normálne 9 3 4" xfId="1419"/>
    <cellStyle name="normálne 9 3 5" xfId="1420"/>
    <cellStyle name="normálne 9 3 6" xfId="1421"/>
    <cellStyle name="normálne 9 3 7" xfId="1422"/>
    <cellStyle name="normálne 9 3 8" xfId="1423"/>
    <cellStyle name="normálne 9 4" xfId="1424"/>
    <cellStyle name="normálne 9 4 2" xfId="1425"/>
    <cellStyle name="normálne 9 4 2 2" xfId="1426"/>
    <cellStyle name="normálne 9 4 2 3" xfId="1427"/>
    <cellStyle name="normálne 9 4 2 4" xfId="1428"/>
    <cellStyle name="normálne 9 4 2 5" xfId="1429"/>
    <cellStyle name="normálne 9 4 2 6" xfId="1430"/>
    <cellStyle name="normálne 9 4 3" xfId="1431"/>
    <cellStyle name="normálne 9 4 4" xfId="1432"/>
    <cellStyle name="normálne 9 4 5" xfId="1433"/>
    <cellStyle name="normálne 9 4 6" xfId="1434"/>
    <cellStyle name="normálne 9 4 7" xfId="1435"/>
    <cellStyle name="normálne 9 5" xfId="1436"/>
    <cellStyle name="normálne 9 5 2" xfId="1437"/>
    <cellStyle name="normálne 9 5 3" xfId="1438"/>
    <cellStyle name="normálne 9 5 4" xfId="1439"/>
    <cellStyle name="normálne 9 5 5" xfId="1440"/>
    <cellStyle name="normálne 9 5 6" xfId="1441"/>
    <cellStyle name="normálne 9 6" xfId="1442"/>
    <cellStyle name="normálne 9 7" xfId="1443"/>
    <cellStyle name="normálne 9 8" xfId="1444"/>
    <cellStyle name="normálne 9 9" xfId="1445"/>
    <cellStyle name="normálne 9 9 2" xfId="1446"/>
    <cellStyle name="normálne 9 9 3" xfId="1447"/>
    <cellStyle name="normálne 9_Tabulky IFP_casove rady-request_20111102_" xfId="1448"/>
    <cellStyle name="normální_CENY.XLS" xfId="1449"/>
    <cellStyle name="Note 2" xfId="1450"/>
    <cellStyle name="Note 2 2" xfId="1451"/>
    <cellStyle name="Note 3" xfId="1452"/>
    <cellStyle name="Output 2" xfId="1453"/>
    <cellStyle name="Output 2 2" xfId="1454"/>
    <cellStyle name="Output 3" xfId="1455"/>
    <cellStyle name="Output 4" xfId="1456"/>
    <cellStyle name="Percent 2" xfId="1457"/>
    <cellStyle name="Percent 3" xfId="1458"/>
    <cellStyle name="percentá 10" xfId="1459"/>
    <cellStyle name="percentá 11" xfId="1460"/>
    <cellStyle name="percentá 12" xfId="1461"/>
    <cellStyle name="percentá 12 2" xfId="1462"/>
    <cellStyle name="Percentá 12 3" xfId="1463"/>
    <cellStyle name="Percentá 12 4" xfId="1464"/>
    <cellStyle name="percentá 13" xfId="1465"/>
    <cellStyle name="percentá 13 2" xfId="1466"/>
    <cellStyle name="percentá 14" xfId="1467"/>
    <cellStyle name="percentá 15" xfId="1468"/>
    <cellStyle name="Percentá 16" xfId="1469"/>
    <cellStyle name="percentá 17" xfId="1470"/>
    <cellStyle name="Percentá 18" xfId="1471"/>
    <cellStyle name="Percentá 19" xfId="1472"/>
    <cellStyle name="percentá 2" xfId="1473"/>
    <cellStyle name="percentá 2 10" xfId="1474"/>
    <cellStyle name="percentá 2 11" xfId="1475"/>
    <cellStyle name="percentá 2 12" xfId="1476"/>
    <cellStyle name="percentá 2 13" xfId="1477"/>
    <cellStyle name="percentá 2 14" xfId="1478"/>
    <cellStyle name="percentá 2 15" xfId="1479"/>
    <cellStyle name="percentá 2 16" xfId="1480"/>
    <cellStyle name="percentá 2 17" xfId="1481"/>
    <cellStyle name="percentá 2 18" xfId="1482"/>
    <cellStyle name="percentá 2 19" xfId="1483"/>
    <cellStyle name="percentá 2 2" xfId="1484"/>
    <cellStyle name="percentá 2 2 2" xfId="1485"/>
    <cellStyle name="percentá 2 20" xfId="1486"/>
    <cellStyle name="percentá 2 21" xfId="1487"/>
    <cellStyle name="percentá 2 22" xfId="1488"/>
    <cellStyle name="percentá 2 23" xfId="1489"/>
    <cellStyle name="percentá 2 24" xfId="1490"/>
    <cellStyle name="percentá 2 3" xfId="1491"/>
    <cellStyle name="percentá 2 3 2" xfId="1492"/>
    <cellStyle name="percentá 2 3 2 2" xfId="1493"/>
    <cellStyle name="percentá 2 3 2 2 2" xfId="1494"/>
    <cellStyle name="percentá 2 3 2 3" xfId="1495"/>
    <cellStyle name="percentá 2 3 2 3 2" xfId="1496"/>
    <cellStyle name="percentá 2 3 2 4" xfId="1497"/>
    <cellStyle name="percentá 2 3 3" xfId="1498"/>
    <cellStyle name="percentá 2 3 3 2" xfId="1499"/>
    <cellStyle name="percentá 2 3 3 2 2" xfId="1500"/>
    <cellStyle name="percentá 2 3 3 3" xfId="1501"/>
    <cellStyle name="percentá 2 3 3 3 2" xfId="1502"/>
    <cellStyle name="percentá 2 3 3 4" xfId="1503"/>
    <cellStyle name="percentá 2 3 4" xfId="1504"/>
    <cellStyle name="percentá 2 3 4 2" xfId="1505"/>
    <cellStyle name="percentá 2 3 4 2 2" xfId="1506"/>
    <cellStyle name="percentá 2 3 4 3" xfId="1507"/>
    <cellStyle name="percentá 2 3 4 3 2" xfId="1508"/>
    <cellStyle name="percentá 2 3 4 4" xfId="1509"/>
    <cellStyle name="percentá 2 3 5" xfId="1510"/>
    <cellStyle name="percentá 2 3 5 2" xfId="1511"/>
    <cellStyle name="percentá 2 3 6" xfId="1512"/>
    <cellStyle name="percentá 2 3 6 2" xfId="1513"/>
    <cellStyle name="percentá 2 3 7" xfId="1514"/>
    <cellStyle name="percentá 2 4" xfId="1515"/>
    <cellStyle name="percentá 2 5" xfId="1516"/>
    <cellStyle name="percentá 2 5 2" xfId="1517"/>
    <cellStyle name="percentá 2 5 3" xfId="1518"/>
    <cellStyle name="percentá 2 6" xfId="1519"/>
    <cellStyle name="percentá 2 7" xfId="1520"/>
    <cellStyle name="percentá 2 8" xfId="1521"/>
    <cellStyle name="percentá 2 9" xfId="1522"/>
    <cellStyle name="Percentá 20" xfId="1523"/>
    <cellStyle name="Percentá 21" xfId="1524"/>
    <cellStyle name="Percentá 22" xfId="1525"/>
    <cellStyle name="Percentá 23" xfId="1526"/>
    <cellStyle name="Percentá 24" xfId="1527"/>
    <cellStyle name="Percentá 25" xfId="1528"/>
    <cellStyle name="Percentá 26" xfId="1529"/>
    <cellStyle name="Percentá 27" xfId="1530"/>
    <cellStyle name="Percentá 28" xfId="1531"/>
    <cellStyle name="Percentá 29" xfId="1532"/>
    <cellStyle name="percentá 3" xfId="1533"/>
    <cellStyle name="percentá 3 10" xfId="1534"/>
    <cellStyle name="percentá 3 11" xfId="1535"/>
    <cellStyle name="percentá 3 12" xfId="1536"/>
    <cellStyle name="Percentá 3 13" xfId="1537"/>
    <cellStyle name="Percentá 3 14" xfId="1538"/>
    <cellStyle name="percentá 3 2" xfId="1539"/>
    <cellStyle name="percentá 3 3" xfId="1540"/>
    <cellStyle name="percentá 3 4" xfId="1541"/>
    <cellStyle name="percentá 3 5" xfId="1542"/>
    <cellStyle name="percentá 3 6" xfId="1543"/>
    <cellStyle name="percentá 3 7" xfId="1544"/>
    <cellStyle name="percentá 3 8" xfId="1545"/>
    <cellStyle name="percentá 3 9" xfId="1546"/>
    <cellStyle name="Percentá 30" xfId="1547"/>
    <cellStyle name="Percentá 31" xfId="1548"/>
    <cellStyle name="Percentá 32" xfId="1549"/>
    <cellStyle name="Percentá 33" xfId="1550"/>
    <cellStyle name="Percentá 34" xfId="1551"/>
    <cellStyle name="percentá 4" xfId="1552"/>
    <cellStyle name="percentá 4 2" xfId="1553"/>
    <cellStyle name="Percentá 4 3" xfId="1554"/>
    <cellStyle name="Percentá 4 4" xfId="1555"/>
    <cellStyle name="percentá 5" xfId="1556"/>
    <cellStyle name="percentá 5 2" xfId="1557"/>
    <cellStyle name="Percentá 5 3" xfId="1558"/>
    <cellStyle name="Percentá 5 4" xfId="1559"/>
    <cellStyle name="percentá 6" xfId="1560"/>
    <cellStyle name="percentá 7" xfId="1561"/>
    <cellStyle name="percentá 7 2" xfId="1562"/>
    <cellStyle name="Percentá 7 3" xfId="1563"/>
    <cellStyle name="Percentá 7 4" xfId="1564"/>
    <cellStyle name="percentá 8" xfId="1565"/>
    <cellStyle name="percentá 9" xfId="1566"/>
    <cellStyle name="percentá 9 2" xfId="1567"/>
    <cellStyle name="percentá 9 2 2" xfId="1568"/>
    <cellStyle name="percentá 9 3" xfId="1569"/>
    <cellStyle name="percentá 9 3 2" xfId="1570"/>
    <cellStyle name="percentá 9 4" xfId="1571"/>
    <cellStyle name="percentá 9 4 2" xfId="1572"/>
    <cellStyle name="percentá 9 5" xfId="1573"/>
    <cellStyle name="percentá 9 5 2" xfId="1574"/>
    <cellStyle name="percentá 9 6" xfId="1575"/>
    <cellStyle name="percentá 9 6 2" xfId="1576"/>
    <cellStyle name="percentá 9 7" xfId="1577"/>
    <cellStyle name="Poznámka 2" xfId="1578"/>
    <cellStyle name="Poznámka 2 2" xfId="1579"/>
    <cellStyle name="Poznámka 2 3" xfId="1580"/>
    <cellStyle name="Poznámka 2 4" xfId="1581"/>
    <cellStyle name="Poznámka 3" xfId="1582"/>
    <cellStyle name="Poznámka 3 2" xfId="1583"/>
    <cellStyle name="Poznámka 3 3" xfId="1584"/>
    <cellStyle name="Poznámka 3 4" xfId="1585"/>
    <cellStyle name="Poznámka 4" xfId="1586"/>
    <cellStyle name="Poznámka 4 2" xfId="1587"/>
    <cellStyle name="Poznámka 4 3" xfId="1588"/>
    <cellStyle name="Poznámka 4 4" xfId="1589"/>
    <cellStyle name="Poznámka 5" xfId="1590"/>
    <cellStyle name="Poznámka 6" xfId="1591"/>
    <cellStyle name="Poznámka 7" xfId="1592"/>
    <cellStyle name="Prepojená bunka 2" xfId="1593"/>
    <cellStyle name="SAPBEXaggData" xfId="1594"/>
    <cellStyle name="SAPBEXstdItem" xfId="1595"/>
    <cellStyle name="Spolu 2" xfId="1596"/>
    <cellStyle name="Standard_box_tables201204" xfId="1619"/>
    <cellStyle name="Standard_DA_Template250505_FI" xfId="1622"/>
    <cellStyle name="Text upozornenia 2" xfId="1597"/>
    <cellStyle name="Title 2" xfId="1598"/>
    <cellStyle name="Title 2 2" xfId="1599"/>
    <cellStyle name="Title 3" xfId="1600"/>
    <cellStyle name="Titul 2" xfId="1601"/>
    <cellStyle name="Total 2" xfId="1602"/>
    <cellStyle name="Total 2 2" xfId="1603"/>
    <cellStyle name="Total 3" xfId="1604"/>
    <cellStyle name="Valuta (0)_1996-97" xfId="1626"/>
    <cellStyle name="Vstup 2" xfId="1605"/>
    <cellStyle name="Výpočet 2" xfId="1606"/>
    <cellStyle name="Výstup 2" xfId="1607"/>
    <cellStyle name="Vysvetľujúci text 2" xfId="1608"/>
    <cellStyle name="Warning Text 2" xfId="1609"/>
    <cellStyle name="Warning Text 2 2" xfId="1610"/>
    <cellStyle name="Warning Text 3" xfId="1611"/>
    <cellStyle name="Zlá 2" xfId="1612"/>
    <cellStyle name="Zvýraznenie1 2" xfId="1613"/>
    <cellStyle name="Zvýraznenie2 2" xfId="1614"/>
    <cellStyle name="Zvýraznenie3 2" xfId="1615"/>
    <cellStyle name="Zvýraznenie4 2" xfId="1616"/>
    <cellStyle name="Zvýraznenie5 2" xfId="1617"/>
    <cellStyle name="Zvýraznenie6 2" xfId="1618"/>
  </cellStyles>
  <dxfs count="0"/>
  <tableStyles count="0" defaultTableStyle="TableStyleMedium2" defaultPivotStyle="PivotStyleLight16"/>
  <colors>
    <mruColors>
      <color rgb="FF13B5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3989501312336E-2"/>
          <c:y val="6.2776926425544222E-2"/>
          <c:w val="0.8973940431359122"/>
          <c:h val="0.87097070527585496"/>
        </c:manualLayout>
      </c:layout>
      <c:lineChart>
        <c:grouping val="standard"/>
        <c:varyColors val="0"/>
        <c:ser>
          <c:idx val="0"/>
          <c:order val="0"/>
          <c:tx>
            <c:v>CA</c:v>
          </c:tx>
          <c:spPr>
            <a:ln w="28575" cap="rnd">
              <a:solidFill>
                <a:sysClr val="windowText" lastClr="000000"/>
              </a:solidFill>
              <a:round/>
            </a:ln>
            <a:effectLst/>
          </c:spPr>
          <c:marker>
            <c:symbol val="none"/>
          </c:marker>
          <c:cat>
            <c:numRef>
              <c:f>'fig1'!$B$2:$S$2</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'fig1'!$B$3:$S$3</c:f>
              <c:numCache>
                <c:formatCode>0.0000</c:formatCode>
                <c:ptCount val="18"/>
                <c:pt idx="0">
                  <c:v>2.6085719973837835</c:v>
                </c:pt>
                <c:pt idx="1">
                  <c:v>-9.2599487865260901</c:v>
                </c:pt>
                <c:pt idx="2">
                  <c:v>-8.5418099718513307</c:v>
                </c:pt>
                <c:pt idx="3">
                  <c:v>-8.858989746215844</c:v>
                </c:pt>
                <c:pt idx="4">
                  <c:v>-4.7913614419321693</c:v>
                </c:pt>
                <c:pt idx="5">
                  <c:v>-3.4508837597433173</c:v>
                </c:pt>
                <c:pt idx="6">
                  <c:v>-8.2719825790447228</c:v>
                </c:pt>
                <c:pt idx="7">
                  <c:v>-7.8668421032231803</c:v>
                </c:pt>
                <c:pt idx="8">
                  <c:v>-5.9258883362276515</c:v>
                </c:pt>
                <c:pt idx="9">
                  <c:v>-7.8173927716449612</c:v>
                </c:pt>
                <c:pt idx="10">
                  <c:v>-8.4881103560311075</c:v>
                </c:pt>
                <c:pt idx="11">
                  <c:v>-7.8474949489230035</c:v>
                </c:pt>
                <c:pt idx="12">
                  <c:v>-5.2727594057317768</c:v>
                </c:pt>
                <c:pt idx="13">
                  <c:v>-6.016204161831169</c:v>
                </c:pt>
                <c:pt idx="14">
                  <c:v>-2.5904712949258455</c:v>
                </c:pt>
                <c:pt idx="15">
                  <c:v>-3.7234187316228877</c:v>
                </c:pt>
                <c:pt idx="16">
                  <c:v>-3.7549963716908206</c:v>
                </c:pt>
                <c:pt idx="17">
                  <c:v>2.1829777451564256</c:v>
                </c:pt>
              </c:numCache>
            </c:numRef>
          </c:val>
          <c:smooth val="0"/>
        </c:ser>
        <c:dLbls>
          <c:showLegendKey val="0"/>
          <c:showVal val="0"/>
          <c:showCatName val="0"/>
          <c:showSerName val="0"/>
          <c:showPercent val="0"/>
          <c:showBubbleSize val="0"/>
        </c:dLbls>
        <c:smooth val="0"/>
        <c:axId val="211139832"/>
        <c:axId val="211126736"/>
      </c:lineChart>
      <c:catAx>
        <c:axId val="21113983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onstantia" panose="02030602050306030303" pitchFamily="18" charset="0"/>
                <a:ea typeface="+mn-ea"/>
                <a:cs typeface="+mn-cs"/>
              </a:defRPr>
            </a:pPr>
            <a:endParaRPr lang="sk-SK"/>
          </a:p>
        </c:txPr>
        <c:crossAx val="211126736"/>
        <c:crosses val="autoZero"/>
        <c:auto val="1"/>
        <c:lblAlgn val="ctr"/>
        <c:lblOffset val="100"/>
        <c:noMultiLvlLbl val="0"/>
      </c:catAx>
      <c:valAx>
        <c:axId val="211126736"/>
        <c:scaling>
          <c:orientation val="minMax"/>
        </c:scaling>
        <c:delete val="0"/>
        <c:axPos val="l"/>
        <c:majorGridlines>
          <c:spPr>
            <a:ln w="9525" cap="flat" cmpd="sng" algn="ctr">
              <a:solidFill>
                <a:schemeClr val="bg1">
                  <a:lumMod val="85000"/>
                </a:schemeClr>
              </a:solidFill>
              <a:prstDash val="sysDot"/>
              <a:round/>
            </a:ln>
            <a:effectLst/>
          </c:spPr>
        </c:majorGridlines>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onstantia" panose="02030602050306030303" pitchFamily="18" charset="0"/>
                <a:ea typeface="+mn-ea"/>
                <a:cs typeface="+mn-cs"/>
              </a:defRPr>
            </a:pPr>
            <a:endParaRPr lang="sk-SK"/>
          </a:p>
        </c:txPr>
        <c:crossAx val="211139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fig8_fig10_fig11_fig13_fig14!$D$12</c:f>
              <c:strCache>
                <c:ptCount val="1"/>
                <c:pt idx="0">
                  <c:v>ECB</c:v>
                </c:pt>
              </c:strCache>
            </c:strRef>
          </c:tx>
          <c:spPr>
            <a:ln>
              <a:solidFill>
                <a:schemeClr val="bg1">
                  <a:lumMod val="65000"/>
                </a:schemeClr>
              </a:solidFill>
            </a:ln>
          </c:spPr>
          <c:marker>
            <c:symbol val="none"/>
          </c:marker>
          <c:cat>
            <c:numRef>
              <c:f>fig8_fig10_fig11_fig13_fig14!$E$11:$V$11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fig8_fig10_fig11_fig13_fig14!$E$12:$V$12</c:f>
              <c:numCache>
                <c:formatCode>0.00%</c:formatCode>
                <c:ptCount val="18"/>
                <c:pt idx="0">
                  <c:v>-1.0918158916794075E-2</c:v>
                </c:pt>
                <c:pt idx="1">
                  <c:v>3.964563990436061E-4</c:v>
                </c:pt>
                <c:pt idx="2">
                  <c:v>1.4105360586133556E-2</c:v>
                </c:pt>
                <c:pt idx="3">
                  <c:v>1.4762335434713281E-2</c:v>
                </c:pt>
                <c:pt idx="4">
                  <c:v>-1.8821404824149927E-3</c:v>
                </c:pt>
                <c:pt idx="5">
                  <c:v>-4.4076395862849898E-3</c:v>
                </c:pt>
                <c:pt idx="6">
                  <c:v>-5.7887194162399239E-3</c:v>
                </c:pt>
                <c:pt idx="7">
                  <c:v>-1.7541164399929603E-3</c:v>
                </c:pt>
                <c:pt idx="8">
                  <c:v>-7.0319678968382765E-3</c:v>
                </c:pt>
                <c:pt idx="9">
                  <c:v>-9.5694378167315887E-3</c:v>
                </c:pt>
                <c:pt idx="10">
                  <c:v>-3.7220526240367806E-3</c:v>
                </c:pt>
                <c:pt idx="11">
                  <c:v>1.3417116350673897E-3</c:v>
                </c:pt>
                <c:pt idx="12">
                  <c:v>1.1991800609483865E-2</c:v>
                </c:pt>
                <c:pt idx="13">
                  <c:v>1.5284846262016401E-2</c:v>
                </c:pt>
                <c:pt idx="14">
                  <c:v>5.1886092743276481E-4</c:v>
                </c:pt>
                <c:pt idx="15">
                  <c:v>-1.1573291702146934E-3</c:v>
                </c:pt>
                <c:pt idx="16">
                  <c:v>-2.6346168055032017E-3</c:v>
                </c:pt>
                <c:pt idx="17">
                  <c:v>-5.9341571210573011E-3</c:v>
                </c:pt>
              </c:numCache>
            </c:numRef>
          </c:val>
          <c:smooth val="0"/>
        </c:ser>
        <c:ser>
          <c:idx val="4"/>
          <c:order val="1"/>
          <c:tx>
            <c:strRef>
              <c:f>fig8_fig10_fig11_fig13_fig14!$D$16</c:f>
              <c:strCache>
                <c:ptCount val="1"/>
                <c:pt idx="0">
                  <c:v>ECB_overall_taxes</c:v>
                </c:pt>
              </c:strCache>
            </c:strRef>
          </c:tx>
          <c:spPr>
            <a:ln>
              <a:solidFill>
                <a:schemeClr val="tx1"/>
              </a:solidFill>
            </a:ln>
          </c:spPr>
          <c:marker>
            <c:symbol val="none"/>
          </c:marker>
          <c:cat>
            <c:numRef>
              <c:f>fig8_fig10_fig11_fig13_fig14!$E$11:$V$11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fig8_fig10_fig11_fig13_fig14!$E$16:$V$16</c:f>
              <c:numCache>
                <c:formatCode>0.00%</c:formatCode>
                <c:ptCount val="18"/>
                <c:pt idx="0">
                  <c:v>-1.2936860457409813E-2</c:v>
                </c:pt>
                <c:pt idx="1">
                  <c:v>2.2451755334240467E-4</c:v>
                </c:pt>
                <c:pt idx="2">
                  <c:v>1.6778233458676083E-2</c:v>
                </c:pt>
                <c:pt idx="3">
                  <c:v>1.7515542162166126E-2</c:v>
                </c:pt>
                <c:pt idx="4">
                  <c:v>-2.2459322244540725E-3</c:v>
                </c:pt>
                <c:pt idx="5">
                  <c:v>-4.8154252052309034E-3</c:v>
                </c:pt>
                <c:pt idx="6">
                  <c:v>-6.6981387227978313E-3</c:v>
                </c:pt>
                <c:pt idx="7">
                  <c:v>-1.8913363488144209E-3</c:v>
                </c:pt>
                <c:pt idx="8">
                  <c:v>-8.1800041058309146E-3</c:v>
                </c:pt>
                <c:pt idx="9">
                  <c:v>-1.1346982496319633E-2</c:v>
                </c:pt>
                <c:pt idx="10">
                  <c:v>-4.3007276803024002E-3</c:v>
                </c:pt>
                <c:pt idx="11">
                  <c:v>1.4351453299849112E-3</c:v>
                </c:pt>
                <c:pt idx="12">
                  <c:v>1.3905534910638447E-2</c:v>
                </c:pt>
                <c:pt idx="13">
                  <c:v>1.7569900647633453E-2</c:v>
                </c:pt>
                <c:pt idx="14">
                  <c:v>5.7859115529787552E-4</c:v>
                </c:pt>
                <c:pt idx="15">
                  <c:v>-1.3355372469631007E-3</c:v>
                </c:pt>
                <c:pt idx="16">
                  <c:v>-2.9387017835282056E-3</c:v>
                </c:pt>
                <c:pt idx="17">
                  <c:v>-6.8909798191426315E-3</c:v>
                </c:pt>
              </c:numCache>
            </c:numRef>
          </c:val>
          <c:smooth val="0"/>
        </c:ser>
        <c:dLbls>
          <c:showLegendKey val="0"/>
          <c:showVal val="0"/>
          <c:showCatName val="0"/>
          <c:showSerName val="0"/>
          <c:showPercent val="0"/>
          <c:showBubbleSize val="0"/>
        </c:dLbls>
        <c:smooth val="0"/>
        <c:axId val="212165400"/>
        <c:axId val="212165792"/>
      </c:lineChart>
      <c:catAx>
        <c:axId val="212165400"/>
        <c:scaling>
          <c:orientation val="minMax"/>
        </c:scaling>
        <c:delete val="0"/>
        <c:axPos val="b"/>
        <c:numFmt formatCode="General" sourceLinked="1"/>
        <c:majorTickMark val="out"/>
        <c:minorTickMark val="none"/>
        <c:tickLblPos val="nextTo"/>
        <c:crossAx val="212165792"/>
        <c:crosses val="autoZero"/>
        <c:auto val="1"/>
        <c:lblAlgn val="ctr"/>
        <c:lblOffset val="100"/>
        <c:noMultiLvlLbl val="0"/>
      </c:catAx>
      <c:valAx>
        <c:axId val="212165792"/>
        <c:scaling>
          <c:orientation val="minMax"/>
        </c:scaling>
        <c:delete val="0"/>
        <c:axPos val="l"/>
        <c:majorGridlines>
          <c:spPr>
            <a:ln>
              <a:solidFill>
                <a:schemeClr val="bg1">
                  <a:lumMod val="75000"/>
                </a:schemeClr>
              </a:solidFill>
              <a:prstDash val="sysDot"/>
            </a:ln>
          </c:spPr>
        </c:majorGridlines>
        <c:numFmt formatCode="0.00%" sourceLinked="1"/>
        <c:majorTickMark val="out"/>
        <c:minorTickMark val="none"/>
        <c:tickLblPos val="nextTo"/>
        <c:txPr>
          <a:bodyPr/>
          <a:lstStyle/>
          <a:p>
            <a:pPr>
              <a:defRPr>
                <a:latin typeface="Constantia" panose="02030602050306030303" pitchFamily="18" charset="0"/>
              </a:defRPr>
            </a:pPr>
            <a:endParaRPr lang="sk-SK"/>
          </a:p>
        </c:txPr>
        <c:crossAx val="212165400"/>
        <c:crosses val="autoZero"/>
        <c:crossBetween val="between"/>
      </c:valAx>
    </c:plotArea>
    <c:legend>
      <c:legendPos val="r"/>
      <c:layout>
        <c:manualLayout>
          <c:xMode val="edge"/>
          <c:yMode val="edge"/>
          <c:x val="0.73197124754253062"/>
          <c:y val="0.38351422114495942"/>
          <c:w val="0.23607994978766314"/>
          <c:h val="0.15555189042354062"/>
        </c:manualLayout>
      </c:layout>
      <c:overlay val="0"/>
      <c:txPr>
        <a:bodyPr/>
        <a:lstStyle/>
        <a:p>
          <a:pPr>
            <a:defRPr>
              <a:latin typeface="Constantia" panose="02030602050306030303" pitchFamily="18" charset="0"/>
            </a:defRPr>
          </a:pPr>
          <a:endParaRPr lang="sk-SK"/>
        </a:p>
      </c:txPr>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5271811111395"/>
          <c:y val="5.3441731335929582E-2"/>
          <c:w val="0.69696620507803742"/>
          <c:h val="0.8883030595904754"/>
        </c:manualLayout>
      </c:layout>
      <c:lineChart>
        <c:grouping val="standard"/>
        <c:varyColors val="0"/>
        <c:ser>
          <c:idx val="3"/>
          <c:order val="0"/>
          <c:tx>
            <c:strRef>
              <c:f>fig8_fig10_fig11_fig13_fig14!$D$5</c:f>
              <c:strCache>
                <c:ptCount val="1"/>
                <c:pt idx="0">
                  <c:v>SB_CBR</c:v>
                </c:pt>
              </c:strCache>
            </c:strRef>
          </c:tx>
          <c:spPr>
            <a:ln>
              <a:solidFill>
                <a:schemeClr val="bg1">
                  <a:lumMod val="65000"/>
                </a:schemeClr>
              </a:solidFill>
            </a:ln>
          </c:spPr>
          <c:marker>
            <c:symbol val="none"/>
          </c:marker>
          <c:cat>
            <c:numRef>
              <c:f>fig8_fig10_fig11_fig13_fig14!$E$1:$V$1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fig8_fig10_fig11_fig13_fig14!$E$5:$V$5</c:f>
              <c:numCache>
                <c:formatCode>0.00%</c:formatCode>
                <c:ptCount val="18"/>
                <c:pt idx="0">
                  <c:v>-1.9527810597172207E-2</c:v>
                </c:pt>
                <c:pt idx="1">
                  <c:v>-8.777559033259201E-2</c:v>
                </c:pt>
                <c:pt idx="2">
                  <c:v>-7.2925696017820771E-2</c:v>
                </c:pt>
                <c:pt idx="3">
                  <c:v>-6.3651463487284857E-2</c:v>
                </c:pt>
                <c:pt idx="4">
                  <c:v>-7.1927145950425972E-2</c:v>
                </c:pt>
                <c:pt idx="5">
                  <c:v>-6.9570558400440449E-2</c:v>
                </c:pt>
                <c:pt idx="6">
                  <c:v>-6.554923248905134E-2</c:v>
                </c:pt>
                <c:pt idx="7">
                  <c:v>-6.7030684857343426E-2</c:v>
                </c:pt>
                <c:pt idx="8">
                  <c:v>-1.0253371431732642E-2</c:v>
                </c:pt>
                <c:pt idx="9">
                  <c:v>-1.7392728564073274E-2</c:v>
                </c:pt>
                <c:pt idx="10">
                  <c:v>-2.277691244920698E-2</c:v>
                </c:pt>
                <c:pt idx="11">
                  <c:v>-2.9604889719575509E-2</c:v>
                </c:pt>
                <c:pt idx="12">
                  <c:v>-3.339299053862118E-2</c:v>
                </c:pt>
                <c:pt idx="13">
                  <c:v>-3.07535888592241E-2</c:v>
                </c:pt>
                <c:pt idx="14">
                  <c:v>-7.9413975155844113E-2</c:v>
                </c:pt>
                <c:pt idx="15">
                  <c:v>-7.4338378156451348E-2</c:v>
                </c:pt>
                <c:pt idx="16">
                  <c:v>-4.7166608068917877E-2</c:v>
                </c:pt>
                <c:pt idx="17">
                  <c:v>-4.6356081604740348E-2</c:v>
                </c:pt>
              </c:numCache>
            </c:numRef>
          </c:val>
          <c:smooth val="0"/>
        </c:ser>
        <c:ser>
          <c:idx val="4"/>
          <c:order val="1"/>
          <c:tx>
            <c:strRef>
              <c:f>fig8_fig10_fig11_fig13_fig14!$D$6</c:f>
              <c:strCache>
                <c:ptCount val="1"/>
                <c:pt idx="0">
                  <c:v>SB_EC</c:v>
                </c:pt>
              </c:strCache>
            </c:strRef>
          </c:tx>
          <c:spPr>
            <a:ln>
              <a:solidFill>
                <a:sysClr val="windowText" lastClr="000000"/>
              </a:solidFill>
            </a:ln>
          </c:spPr>
          <c:marker>
            <c:symbol val="none"/>
          </c:marker>
          <c:cat>
            <c:numRef>
              <c:f>fig8_fig10_fig11_fig13_fig14!$E$1:$V$1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fig8_fig10_fig11_fig13_fig14!$E$6:$V$6</c:f>
              <c:numCache>
                <c:formatCode>0.00%</c:formatCode>
                <c:ptCount val="18"/>
                <c:pt idx="8" formatCode="General">
                  <c:v>-1.9693000000000002E-2</c:v>
                </c:pt>
                <c:pt idx="9" formatCode="General">
                  <c:v>-2.2256999999999999E-2</c:v>
                </c:pt>
                <c:pt idx="10" formatCode="General">
                  <c:v>-2.2082999999999998E-2</c:v>
                </c:pt>
                <c:pt idx="11" formatCode="General">
                  <c:v>-3.8845999999999999E-2</c:v>
                </c:pt>
                <c:pt idx="12" formatCode="General">
                  <c:v>-4.1867999999999995E-2</c:v>
                </c:pt>
                <c:pt idx="13" formatCode="General">
                  <c:v>-4.5978000000000005E-2</c:v>
                </c:pt>
                <c:pt idx="14" formatCode="General">
                  <c:v>-7.5701000000000004E-2</c:v>
                </c:pt>
                <c:pt idx="15" formatCode="General">
                  <c:v>-7.2565000000000004E-2</c:v>
                </c:pt>
                <c:pt idx="16" formatCode="General">
                  <c:v>-5.0182999999999998E-2</c:v>
                </c:pt>
                <c:pt idx="17" formatCode="General">
                  <c:v>-4.0027E-2</c:v>
                </c:pt>
              </c:numCache>
            </c:numRef>
          </c:val>
          <c:smooth val="0"/>
        </c:ser>
        <c:dLbls>
          <c:showLegendKey val="0"/>
          <c:showVal val="0"/>
          <c:showCatName val="0"/>
          <c:showSerName val="0"/>
          <c:showPercent val="0"/>
          <c:showBubbleSize val="0"/>
        </c:dLbls>
        <c:smooth val="0"/>
        <c:axId val="212166576"/>
        <c:axId val="212166968"/>
      </c:lineChart>
      <c:catAx>
        <c:axId val="212166576"/>
        <c:scaling>
          <c:orientation val="minMax"/>
        </c:scaling>
        <c:delete val="0"/>
        <c:axPos val="b"/>
        <c:numFmt formatCode="General" sourceLinked="1"/>
        <c:majorTickMark val="out"/>
        <c:minorTickMark val="none"/>
        <c:tickLblPos val="nextTo"/>
        <c:crossAx val="212166968"/>
        <c:crosses val="autoZero"/>
        <c:auto val="1"/>
        <c:lblAlgn val="ctr"/>
        <c:lblOffset val="100"/>
        <c:noMultiLvlLbl val="0"/>
      </c:catAx>
      <c:valAx>
        <c:axId val="212166968"/>
        <c:scaling>
          <c:orientation val="minMax"/>
        </c:scaling>
        <c:delete val="0"/>
        <c:axPos val="l"/>
        <c:majorGridlines>
          <c:spPr>
            <a:ln>
              <a:solidFill>
                <a:schemeClr val="bg1">
                  <a:lumMod val="75000"/>
                </a:schemeClr>
              </a:solidFill>
              <a:prstDash val="sysDot"/>
            </a:ln>
          </c:spPr>
        </c:majorGridlines>
        <c:numFmt formatCode="0%" sourceLinked="0"/>
        <c:majorTickMark val="out"/>
        <c:minorTickMark val="none"/>
        <c:tickLblPos val="nextTo"/>
        <c:spPr>
          <a:ln>
            <a:noFill/>
          </a:ln>
        </c:spPr>
        <c:crossAx val="212166576"/>
        <c:crosses val="autoZero"/>
        <c:crossBetween val="between"/>
      </c:valAx>
    </c:plotArea>
    <c:legend>
      <c:legendPos val="r"/>
      <c:layout>
        <c:manualLayout>
          <c:xMode val="edge"/>
          <c:yMode val="edge"/>
          <c:x val="0.8056790781791735"/>
          <c:y val="0.40814463174052701"/>
          <c:w val="0.19432092182082661"/>
          <c:h val="0.17889687976728541"/>
        </c:manualLayout>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210848643919504E-2"/>
          <c:y val="5.1400554097404488E-2"/>
          <c:w val="0.76172090988626417"/>
          <c:h val="0.89719889180519097"/>
        </c:manualLayout>
      </c:layout>
      <c:barChart>
        <c:barDir val="col"/>
        <c:grouping val="clustered"/>
        <c:varyColors val="0"/>
        <c:ser>
          <c:idx val="0"/>
          <c:order val="0"/>
          <c:tx>
            <c:strRef>
              <c:f>fig8_fig10_fig11_fig13_fig14!$E$8</c:f>
              <c:strCache>
                <c:ptCount val="1"/>
                <c:pt idx="0">
                  <c:v>CBR</c:v>
                </c:pt>
              </c:strCache>
            </c:strRef>
          </c:tx>
          <c:spPr>
            <a:solidFill>
              <a:schemeClr val="bg1">
                <a:lumMod val="75000"/>
              </a:schemeClr>
            </a:solidFill>
            <a:ln>
              <a:solidFill>
                <a:schemeClr val="bg1">
                  <a:lumMod val="75000"/>
                </a:schemeClr>
              </a:solidFill>
            </a:ln>
          </c:spPr>
          <c:invertIfNegative val="0"/>
          <c:cat>
            <c:numRef>
              <c:f>fig8_fig10_fig11_fig13_fig14!$F$7:$V$7</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fig8_fig10_fig11_fig13_fig14!$F$8:$V$8</c:f>
              <c:numCache>
                <c:formatCode>0.00%</c:formatCode>
                <c:ptCount val="17"/>
                <c:pt idx="0">
                  <c:v>-6.8247779735419803E-2</c:v>
                </c:pt>
                <c:pt idx="1">
                  <c:v>1.4849894314771239E-2</c:v>
                </c:pt>
                <c:pt idx="2">
                  <c:v>9.2742325305359141E-3</c:v>
                </c:pt>
                <c:pt idx="3">
                  <c:v>-8.2756824631411152E-3</c:v>
                </c:pt>
                <c:pt idx="4">
                  <c:v>2.3565875499855227E-3</c:v>
                </c:pt>
                <c:pt idx="5">
                  <c:v>4.0213259113891092E-3</c:v>
                </c:pt>
                <c:pt idx="6">
                  <c:v>-1.4814523682920855E-3</c:v>
                </c:pt>
                <c:pt idx="7">
                  <c:v>5.6777313425610786E-2</c:v>
                </c:pt>
                <c:pt idx="8">
                  <c:v>-7.1393571323406322E-3</c:v>
                </c:pt>
                <c:pt idx="9">
                  <c:v>-5.3841838851337066E-3</c:v>
                </c:pt>
                <c:pt idx="10">
                  <c:v>-6.8279772703685286E-3</c:v>
                </c:pt>
                <c:pt idx="11">
                  <c:v>-3.7881008190456707E-3</c:v>
                </c:pt>
                <c:pt idx="12">
                  <c:v>2.6394016793970798E-3</c:v>
                </c:pt>
                <c:pt idx="13">
                  <c:v>-4.8660386296620013E-2</c:v>
                </c:pt>
                <c:pt idx="14">
                  <c:v>5.0755969993927647E-3</c:v>
                </c:pt>
                <c:pt idx="15">
                  <c:v>2.7171770087533471E-2</c:v>
                </c:pt>
                <c:pt idx="16">
                  <c:v>8.1052646417752866E-4</c:v>
                </c:pt>
              </c:numCache>
            </c:numRef>
          </c:val>
        </c:ser>
        <c:ser>
          <c:idx val="1"/>
          <c:order val="1"/>
          <c:tx>
            <c:strRef>
              <c:f>fig8_fig10_fig11_fig13_fig14!$E$9</c:f>
              <c:strCache>
                <c:ptCount val="1"/>
                <c:pt idx="0">
                  <c:v>EC</c:v>
                </c:pt>
              </c:strCache>
            </c:strRef>
          </c:tx>
          <c:spPr>
            <a:solidFill>
              <a:schemeClr val="tx1"/>
            </a:solidFill>
            <a:ln>
              <a:solidFill>
                <a:sysClr val="windowText" lastClr="000000"/>
              </a:solidFill>
            </a:ln>
          </c:spPr>
          <c:invertIfNegative val="0"/>
          <c:cat>
            <c:numRef>
              <c:f>fig8_fig10_fig11_fig13_fig14!$F$7:$V$7</c:f>
              <c:numCache>
                <c:formatCode>General</c:formatCode>
                <c:ptCount val="17"/>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numCache>
            </c:numRef>
          </c:cat>
          <c:val>
            <c:numRef>
              <c:f>fig8_fig10_fig11_fig13_fig14!$F$9:$V$9</c:f>
              <c:numCache>
                <c:formatCode>0.00%</c:formatCode>
                <c:ptCount val="17"/>
                <c:pt idx="8">
                  <c:v>-2.5639999999999968E-3</c:v>
                </c:pt>
                <c:pt idx="9">
                  <c:v>1.7400000000000054E-4</c:v>
                </c:pt>
                <c:pt idx="10">
                  <c:v>-1.6763E-2</c:v>
                </c:pt>
                <c:pt idx="11">
                  <c:v>-3.0219999999999969E-3</c:v>
                </c:pt>
                <c:pt idx="12">
                  <c:v>-4.1100000000000095E-3</c:v>
                </c:pt>
                <c:pt idx="13">
                  <c:v>-2.9722999999999999E-2</c:v>
                </c:pt>
                <c:pt idx="14">
                  <c:v>3.1359999999999999E-3</c:v>
                </c:pt>
                <c:pt idx="15">
                  <c:v>2.2382000000000006E-2</c:v>
                </c:pt>
                <c:pt idx="16">
                  <c:v>1.0155999999999998E-2</c:v>
                </c:pt>
              </c:numCache>
            </c:numRef>
          </c:val>
        </c:ser>
        <c:dLbls>
          <c:showLegendKey val="0"/>
          <c:showVal val="0"/>
          <c:showCatName val="0"/>
          <c:showSerName val="0"/>
          <c:showPercent val="0"/>
          <c:showBubbleSize val="0"/>
        </c:dLbls>
        <c:gapWidth val="150"/>
        <c:axId val="213390376"/>
        <c:axId val="213390768"/>
      </c:barChart>
      <c:catAx>
        <c:axId val="213390376"/>
        <c:scaling>
          <c:orientation val="minMax"/>
        </c:scaling>
        <c:delete val="0"/>
        <c:axPos val="b"/>
        <c:numFmt formatCode="General" sourceLinked="1"/>
        <c:majorTickMark val="out"/>
        <c:minorTickMark val="none"/>
        <c:tickLblPos val="nextTo"/>
        <c:crossAx val="213390768"/>
        <c:crosses val="autoZero"/>
        <c:auto val="1"/>
        <c:lblAlgn val="ctr"/>
        <c:lblOffset val="100"/>
        <c:noMultiLvlLbl val="0"/>
      </c:catAx>
      <c:valAx>
        <c:axId val="213390768"/>
        <c:scaling>
          <c:orientation val="minMax"/>
        </c:scaling>
        <c:delete val="0"/>
        <c:axPos val="l"/>
        <c:majorGridlines>
          <c:spPr>
            <a:ln>
              <a:solidFill>
                <a:schemeClr val="bg1">
                  <a:lumMod val="75000"/>
                </a:schemeClr>
              </a:solidFill>
              <a:prstDash val="sysDot"/>
            </a:ln>
          </c:spPr>
        </c:majorGridlines>
        <c:numFmt formatCode="0%" sourceLinked="0"/>
        <c:majorTickMark val="out"/>
        <c:minorTickMark val="none"/>
        <c:tickLblPos val="nextTo"/>
        <c:crossAx val="213390376"/>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29347412379843E-2"/>
          <c:y val="8.6021514371496424E-2"/>
          <c:w val="0.89631502519684703"/>
          <c:h val="0.70822717052841511"/>
        </c:manualLayout>
      </c:layout>
      <c:barChart>
        <c:barDir val="col"/>
        <c:grouping val="stacked"/>
        <c:varyColors val="0"/>
        <c:ser>
          <c:idx val="0"/>
          <c:order val="0"/>
          <c:tx>
            <c:strRef>
              <c:f>fig8_fig10_fig11_fig13_fig14!$E$57</c:f>
              <c:strCache>
                <c:ptCount val="1"/>
                <c:pt idx="0">
                  <c:v>GG</c:v>
                </c:pt>
              </c:strCache>
            </c:strRef>
          </c:tx>
          <c:spPr>
            <a:solidFill>
              <a:schemeClr val="bg1">
                <a:lumMod val="50000"/>
              </a:schemeClr>
            </a:solidFill>
            <a:ln>
              <a:solidFill>
                <a:schemeClr val="bg1">
                  <a:lumMod val="50000"/>
                </a:schemeClr>
              </a:solidFill>
            </a:ln>
            <a:effectLst/>
          </c:spPr>
          <c:invertIfNegative val="0"/>
          <c:cat>
            <c:numRef>
              <c:f>fig8_fig10_fig11_fig13_fig14!$M$56:$V$56</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fig8_fig10_fig11_fig13_fig14!$M$57:$V$57</c:f>
              <c:numCache>
                <c:formatCode>0.00</c:formatCode>
                <c:ptCount val="10"/>
                <c:pt idx="0">
                  <c:v>-2.7758614924171585</c:v>
                </c:pt>
                <c:pt idx="1">
                  <c:v>-2.3589316436655574</c:v>
                </c:pt>
                <c:pt idx="2">
                  <c:v>-2.8134682951237728</c:v>
                </c:pt>
                <c:pt idx="3">
                  <c:v>-3.1737161909935039</c:v>
                </c:pt>
                <c:pt idx="4">
                  <c:v>-1.8139788088113573</c:v>
                </c:pt>
                <c:pt idx="5">
                  <c:v>-2.0897985361180105</c:v>
                </c:pt>
                <c:pt idx="6">
                  <c:v>-7.9976179398842691</c:v>
                </c:pt>
                <c:pt idx="7">
                  <c:v>-7.6583417580946902</c:v>
                </c:pt>
                <c:pt idx="8">
                  <c:v>-5.0734446752184628</c:v>
                </c:pt>
                <c:pt idx="9">
                  <c:v>-4.5432962974251643</c:v>
                </c:pt>
              </c:numCache>
            </c:numRef>
          </c:val>
        </c:ser>
        <c:ser>
          <c:idx val="1"/>
          <c:order val="1"/>
          <c:tx>
            <c:strRef>
              <c:f>fig8_fig10_fig11_fig13_fig14!$E$58</c:f>
              <c:strCache>
                <c:ptCount val="1"/>
                <c:pt idx="0">
                  <c:v>CC</c:v>
                </c:pt>
              </c:strCache>
            </c:strRef>
          </c:tx>
          <c:spPr>
            <a:solidFill>
              <a:schemeClr val="tx1">
                <a:lumMod val="75000"/>
                <a:lumOff val="25000"/>
              </a:schemeClr>
            </a:solidFill>
            <a:ln>
              <a:solidFill>
                <a:schemeClr val="tx1">
                  <a:lumMod val="75000"/>
                  <a:lumOff val="25000"/>
                </a:schemeClr>
              </a:solidFill>
            </a:ln>
            <a:effectLst/>
          </c:spPr>
          <c:invertIfNegative val="0"/>
          <c:cat>
            <c:numRef>
              <c:f>fig8_fig10_fig11_fig13_fig14!$M$56:$V$56</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fig8_fig10_fig11_fig13_fig14!$M$58:$V$58</c:f>
              <c:numCache>
                <c:formatCode>0.00</c:formatCode>
                <c:ptCount val="10"/>
                <c:pt idx="0">
                  <c:v>0.36594589952459944</c:v>
                </c:pt>
                <c:pt idx="1">
                  <c:v>0.61965878725822987</c:v>
                </c:pt>
                <c:pt idx="2">
                  <c:v>6.8502579551096954E-2</c:v>
                </c:pt>
                <c:pt idx="3">
                  <c:v>-0.13185314005522869</c:v>
                </c:pt>
                <c:pt idx="4">
                  <c:v>-0.99410631859503162</c:v>
                </c:pt>
                <c:pt idx="5">
                  <c:v>-1.0563098654999146</c:v>
                </c:pt>
                <c:pt idx="6">
                  <c:v>-0.11164043775504344</c:v>
                </c:pt>
                <c:pt idx="7">
                  <c:v>5.2628795439872395E-2</c:v>
                </c:pt>
                <c:pt idx="8">
                  <c:v>6.3311646265543683E-2</c:v>
                </c:pt>
                <c:pt idx="9">
                  <c:v>0.28797476902983132</c:v>
                </c:pt>
              </c:numCache>
            </c:numRef>
          </c:val>
        </c:ser>
        <c:ser>
          <c:idx val="2"/>
          <c:order val="2"/>
          <c:tx>
            <c:strRef>
              <c:f>fig8_fig10_fig11_fig13_fig14!$E$59</c:f>
              <c:strCache>
                <c:ptCount val="1"/>
                <c:pt idx="0">
                  <c:v>OO</c:v>
                </c:pt>
              </c:strCache>
            </c:strRef>
          </c:tx>
          <c:spPr>
            <a:solidFill>
              <a:srgbClr val="13B5EA"/>
            </a:solidFill>
            <a:ln>
              <a:solidFill>
                <a:srgbClr val="13B5EA"/>
              </a:solidFill>
            </a:ln>
            <a:effectLst/>
          </c:spPr>
          <c:invertIfNegative val="0"/>
          <c:cat>
            <c:numRef>
              <c:f>fig8_fig10_fig11_fig13_fig14!$M$56:$V$56</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fig8_fig10_fig11_fig13_fig14!$M$59:$V$59</c:f>
              <c:numCache>
                <c:formatCode>0.00</c:formatCode>
                <c:ptCount val="10"/>
                <c:pt idx="0">
                  <c:v>1.3845784497192948</c:v>
                </c:pt>
                <c:pt idx="1">
                  <c:v>0</c:v>
                </c:pt>
                <c:pt idx="2">
                  <c:v>0.46727447065197791</c:v>
                </c:pt>
                <c:pt idx="3">
                  <c:v>0.34508035909118151</c:v>
                </c:pt>
                <c:pt idx="4">
                  <c:v>-0.53121392645572885</c:v>
                </c:pt>
                <c:pt idx="5">
                  <c:v>7.074951569551502E-2</c:v>
                </c:pt>
                <c:pt idx="6">
                  <c:v>0.16786086205490083</c:v>
                </c:pt>
                <c:pt idx="7">
                  <c:v>0.17187514700968265</c:v>
                </c:pt>
                <c:pt idx="8">
                  <c:v>0.29347222206113149</c:v>
                </c:pt>
                <c:pt idx="9">
                  <c:v>-0.38028663207870145</c:v>
                </c:pt>
              </c:numCache>
            </c:numRef>
          </c:val>
        </c:ser>
        <c:dLbls>
          <c:showLegendKey val="0"/>
          <c:showVal val="0"/>
          <c:showCatName val="0"/>
          <c:showSerName val="0"/>
          <c:showPercent val="0"/>
          <c:showBubbleSize val="0"/>
        </c:dLbls>
        <c:gapWidth val="150"/>
        <c:overlap val="100"/>
        <c:axId val="213391552"/>
        <c:axId val="213391944"/>
      </c:barChart>
      <c:lineChart>
        <c:grouping val="standard"/>
        <c:varyColors val="0"/>
        <c:ser>
          <c:idx val="3"/>
          <c:order val="3"/>
          <c:tx>
            <c:strRef>
              <c:f>fig8_fig10_fig11_fig13_fig14!$E$60</c:f>
              <c:strCache>
                <c:ptCount val="1"/>
                <c:pt idx="0">
                  <c:v>SB</c:v>
                </c:pt>
              </c:strCache>
            </c:strRef>
          </c:tx>
          <c:spPr>
            <a:ln w="28575" cap="rnd">
              <a:solidFill>
                <a:sysClr val="windowText" lastClr="000000"/>
              </a:solidFill>
              <a:round/>
            </a:ln>
            <a:effectLst/>
          </c:spPr>
          <c:marker>
            <c:symbol val="none"/>
          </c:marker>
          <c:val>
            <c:numRef>
              <c:f>fig8_fig10_fig11_fig13_fig14!$M$60:$V$60</c:f>
              <c:numCache>
                <c:formatCode>0.00</c:formatCode>
                <c:ptCount val="10"/>
                <c:pt idx="0">
                  <c:v>-1.0253371431732641</c:v>
                </c:pt>
                <c:pt idx="1">
                  <c:v>-1.7392728564073274</c:v>
                </c:pt>
                <c:pt idx="2">
                  <c:v>-2.2776912449206979</c:v>
                </c:pt>
                <c:pt idx="3">
                  <c:v>-2.9604889719575511</c:v>
                </c:pt>
                <c:pt idx="4">
                  <c:v>-3.3392990538621175</c:v>
                </c:pt>
                <c:pt idx="5">
                  <c:v>-3.0753588859224101</c:v>
                </c:pt>
                <c:pt idx="6">
                  <c:v>-7.9413975155844119</c:v>
                </c:pt>
                <c:pt idx="7">
                  <c:v>-7.433837815645135</c:v>
                </c:pt>
                <c:pt idx="8">
                  <c:v>-4.7166608068917872</c:v>
                </c:pt>
                <c:pt idx="9">
                  <c:v>-4.6356081604740345</c:v>
                </c:pt>
              </c:numCache>
            </c:numRef>
          </c:val>
          <c:smooth val="0"/>
        </c:ser>
        <c:dLbls>
          <c:showLegendKey val="0"/>
          <c:showVal val="0"/>
          <c:showCatName val="0"/>
          <c:showSerName val="0"/>
          <c:showPercent val="0"/>
          <c:showBubbleSize val="0"/>
        </c:dLbls>
        <c:marker val="1"/>
        <c:smooth val="0"/>
        <c:axId val="213391552"/>
        <c:axId val="213391944"/>
      </c:lineChart>
      <c:catAx>
        <c:axId val="213391552"/>
        <c:scaling>
          <c:orientation val="minMax"/>
        </c:scaling>
        <c:delete val="0"/>
        <c:axPos val="b"/>
        <c:numFmt formatCode="General" sourceLinked="1"/>
        <c:majorTickMark val="none"/>
        <c:minorTickMark val="none"/>
        <c:tickLblPos val="low"/>
        <c:spPr>
          <a:noFill/>
          <a:ln>
            <a:noFill/>
          </a:ln>
          <a:effectLst/>
        </c:spPr>
        <c:txPr>
          <a:bodyPr rot="-5400000" spcFirstLastPara="1" vertOverflow="ellipsis" wrap="square" anchor="ctr" anchorCtr="1"/>
          <a:lstStyle/>
          <a:p>
            <a:pPr>
              <a:defRPr sz="900" b="0" i="0" u="none" strike="noStrike" kern="1200" baseline="0">
                <a:solidFill>
                  <a:sysClr val="windowText" lastClr="000000"/>
                </a:solidFill>
                <a:latin typeface="Constantia" panose="02030602050306030303" pitchFamily="18" charset="0"/>
                <a:ea typeface="+mn-ea"/>
                <a:cs typeface="+mn-cs"/>
              </a:defRPr>
            </a:pPr>
            <a:endParaRPr lang="sk-SK"/>
          </a:p>
        </c:txPr>
        <c:crossAx val="213391944"/>
        <c:crosses val="autoZero"/>
        <c:auto val="1"/>
        <c:lblAlgn val="ctr"/>
        <c:lblOffset val="100"/>
        <c:noMultiLvlLbl val="0"/>
      </c:catAx>
      <c:valAx>
        <c:axId val="213391944"/>
        <c:scaling>
          <c:orientation val="minMax"/>
          <c:max val="2.5"/>
          <c:min val="-8.5"/>
        </c:scaling>
        <c:delete val="0"/>
        <c:axPos val="l"/>
        <c:majorGridlines>
          <c:spPr>
            <a:ln w="9525" cap="flat" cmpd="sng" algn="ctr">
              <a:solidFill>
                <a:schemeClr val="bg1">
                  <a:lumMod val="85000"/>
                </a:schemeClr>
              </a:solidFill>
              <a:prstDash val="sysDot"/>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onstantia" panose="02030602050306030303" pitchFamily="18" charset="0"/>
                <a:ea typeface="+mn-ea"/>
                <a:cs typeface="+mn-cs"/>
              </a:defRPr>
            </a:pPr>
            <a:endParaRPr lang="sk-SK"/>
          </a:p>
        </c:txPr>
        <c:crossAx val="213391552"/>
        <c:crosses val="autoZero"/>
        <c:crossBetween val="between"/>
        <c:majorUnit val="1"/>
        <c:minorUnit val="0.5"/>
      </c:valAx>
      <c:spPr>
        <a:noFill/>
        <a:ln>
          <a:noFill/>
        </a:ln>
        <a:effectLst/>
      </c:spPr>
    </c:plotArea>
    <c:legend>
      <c:legendPos val="b"/>
      <c:layout>
        <c:manualLayout>
          <c:xMode val="edge"/>
          <c:yMode val="edge"/>
          <c:x val="0.12197239191404578"/>
          <c:y val="0.53733644418083837"/>
          <c:w val="0.17918144743915226"/>
          <c:h val="0.233168015689810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onstantia" panose="02030602050306030303" pitchFamily="18"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'fig9'!$A$2</c:f>
              <c:strCache>
                <c:ptCount val="1"/>
                <c:pt idx="0">
                  <c:v>YV</c:v>
                </c:pt>
              </c:strCache>
            </c:strRef>
          </c:tx>
          <c:spPr>
            <a:ln>
              <a:solidFill>
                <a:schemeClr val="bg1">
                  <a:lumMod val="75000"/>
                </a:schemeClr>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'fig9'!$B$2:$S$2</c:f>
              <c:numCache>
                <c:formatCode>General</c:formatCode>
                <c:ptCount val="18"/>
                <c:pt idx="0">
                  <c:v>32107.930486400339</c:v>
                </c:pt>
                <c:pt idx="1">
                  <c:v>34685.879913186523</c:v>
                </c:pt>
                <c:pt idx="2">
                  <c:v>36675.335999999988</c:v>
                </c:pt>
                <c:pt idx="3">
                  <c:v>38274.729999999981</c:v>
                </c:pt>
                <c:pt idx="4">
                  <c:v>38289.176000000007</c:v>
                </c:pt>
                <c:pt idx="5">
                  <c:v>38813.121999999988</c:v>
                </c:pt>
                <c:pt idx="6">
                  <c:v>40164.591000000051</c:v>
                </c:pt>
                <c:pt idx="7">
                  <c:v>42005.291000000099</c:v>
                </c:pt>
                <c:pt idx="8">
                  <c:v>44011.055000000008</c:v>
                </c:pt>
                <c:pt idx="9">
                  <c:v>46237.048000000003</c:v>
                </c:pt>
                <c:pt idx="10">
                  <c:v>49314.2239999999</c:v>
                </c:pt>
                <c:pt idx="11">
                  <c:v>53429.696999999898</c:v>
                </c:pt>
                <c:pt idx="12">
                  <c:v>59036.575000000004</c:v>
                </c:pt>
                <c:pt idx="13">
                  <c:v>62431.460000000006</c:v>
                </c:pt>
                <c:pt idx="14">
                  <c:v>59350.080000000002</c:v>
                </c:pt>
                <c:pt idx="15">
                  <c:v>61976.523000000001</c:v>
                </c:pt>
                <c:pt idx="16">
                  <c:v>63825.439999999995</c:v>
                </c:pt>
                <c:pt idx="17">
                  <c:v>64975.131000000001</c:v>
                </c:pt>
              </c:numCache>
            </c:numRef>
          </c:val>
          <c:smooth val="0"/>
        </c:ser>
        <c:ser>
          <c:idx val="1"/>
          <c:order val="1"/>
          <c:tx>
            <c:strRef>
              <c:f>'fig9'!$A$3</c:f>
              <c:strCache>
                <c:ptCount val="1"/>
                <c:pt idx="0">
                  <c:v>YV_T</c:v>
                </c:pt>
              </c:strCache>
            </c:strRef>
          </c:tx>
          <c:spPr>
            <a:ln>
              <a:solidFill>
                <a:sysClr val="windowText" lastClr="000000"/>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'fig9'!$B$3:$S$3</c:f>
              <c:numCache>
                <c:formatCode>General</c:formatCode>
                <c:ptCount val="18"/>
                <c:pt idx="0">
                  <c:v>32967.051460880437</c:v>
                </c:pt>
                <c:pt idx="1">
                  <c:v>34262.214492775405</c:v>
                </c:pt>
                <c:pt idx="2">
                  <c:v>35576.931976510838</c:v>
                </c:pt>
                <c:pt idx="3">
                  <c:v>36892.233380043355</c:v>
                </c:pt>
                <c:pt idx="4">
                  <c:v>38225.275842827847</c:v>
                </c:pt>
                <c:pt idx="5">
                  <c:v>39644.591330391311</c:v>
                </c:pt>
                <c:pt idx="6">
                  <c:v>41231.343723300139</c:v>
                </c:pt>
                <c:pt idx="7">
                  <c:v>43049.389972563702</c:v>
                </c:pt>
                <c:pt idx="8">
                  <c:v>45134.512616694345</c:v>
                </c:pt>
                <c:pt idx="9">
                  <c:v>47490.155747685931</c:v>
                </c:pt>
                <c:pt idx="10">
                  <c:v>50076.901810028648</c:v>
                </c:pt>
                <c:pt idx="11">
                  <c:v>52796.988838602498</c:v>
                </c:pt>
                <c:pt idx="12">
                  <c:v>55500.302389777898</c:v>
                </c:pt>
                <c:pt idx="13">
                  <c:v>58029.006813933884</c:v>
                </c:pt>
                <c:pt idx="14">
                  <c:v>60325.6225518313</c:v>
                </c:pt>
                <c:pt idx="15">
                  <c:v>62483.777849762999</c:v>
                </c:pt>
                <c:pt idx="16">
                  <c:v>64581.395900589763</c:v>
                </c:pt>
                <c:pt idx="17">
                  <c:v>66691.44746980803</c:v>
                </c:pt>
              </c:numCache>
            </c:numRef>
          </c:val>
          <c:smooth val="0"/>
        </c:ser>
        <c:dLbls>
          <c:showLegendKey val="0"/>
          <c:showVal val="0"/>
          <c:showCatName val="0"/>
          <c:showSerName val="0"/>
          <c:showPercent val="0"/>
          <c:showBubbleSize val="0"/>
        </c:dLbls>
        <c:smooth val="0"/>
        <c:axId val="213392728"/>
        <c:axId val="213393120"/>
      </c:lineChart>
      <c:catAx>
        <c:axId val="213392728"/>
        <c:scaling>
          <c:orientation val="minMax"/>
        </c:scaling>
        <c:delete val="0"/>
        <c:axPos val="b"/>
        <c:numFmt formatCode="General" sourceLinked="1"/>
        <c:majorTickMark val="out"/>
        <c:minorTickMark val="none"/>
        <c:tickLblPos val="nextTo"/>
        <c:crossAx val="213393120"/>
        <c:crosses val="autoZero"/>
        <c:auto val="1"/>
        <c:lblAlgn val="ctr"/>
        <c:lblOffset val="100"/>
        <c:noMultiLvlLbl val="0"/>
      </c:catAx>
      <c:valAx>
        <c:axId val="213393120"/>
        <c:scaling>
          <c:orientation val="minMax"/>
        </c:scaling>
        <c:delete val="0"/>
        <c:axPos val="l"/>
        <c:majorGridlines>
          <c:spPr>
            <a:ln>
              <a:solidFill>
                <a:schemeClr val="bg1">
                  <a:lumMod val="75000"/>
                </a:schemeClr>
              </a:solidFill>
              <a:prstDash val="sysDot"/>
            </a:ln>
          </c:spPr>
        </c:majorGridlines>
        <c:numFmt formatCode="General" sourceLinked="1"/>
        <c:majorTickMark val="out"/>
        <c:minorTickMark val="none"/>
        <c:tickLblPos val="nextTo"/>
        <c:crossAx val="213392728"/>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'fig9'!$A$4</c:f>
              <c:strCache>
                <c:ptCount val="1"/>
                <c:pt idx="0">
                  <c:v>WP</c:v>
                </c:pt>
              </c:strCache>
            </c:strRef>
          </c:tx>
          <c:spPr>
            <a:ln>
              <a:solidFill>
                <a:schemeClr val="bg1">
                  <a:lumMod val="75000"/>
                </a:schemeClr>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'fig9'!$B$4:$S$4</c:f>
              <c:numCache>
                <c:formatCode>General</c:formatCode>
                <c:ptCount val="18"/>
                <c:pt idx="0">
                  <c:v>7.0254031741212681E-3</c:v>
                </c:pt>
                <c:pt idx="1">
                  <c:v>7.3751630577279272E-3</c:v>
                </c:pt>
                <c:pt idx="2">
                  <c:v>8.3195257617077589E-3</c:v>
                </c:pt>
                <c:pt idx="3">
                  <c:v>8.4816438115370655E-3</c:v>
                </c:pt>
                <c:pt idx="4">
                  <c:v>8.0948613459902782E-3</c:v>
                </c:pt>
                <c:pt idx="5">
                  <c:v>8.3460693602659675E-3</c:v>
                </c:pt>
                <c:pt idx="6">
                  <c:v>8.1742583482716496E-3</c:v>
                </c:pt>
                <c:pt idx="7">
                  <c:v>8.4834775501814157E-3</c:v>
                </c:pt>
                <c:pt idx="8">
                  <c:v>8.3160283563537638E-3</c:v>
                </c:pt>
                <c:pt idx="9">
                  <c:v>8.2631566581925706E-3</c:v>
                </c:pt>
                <c:pt idx="10">
                  <c:v>8.6216950550363301E-3</c:v>
                </c:pt>
                <c:pt idx="11">
                  <c:v>8.836429366897906E-3</c:v>
                </c:pt>
                <c:pt idx="12">
                  <c:v>9.4002289483462124E-3</c:v>
                </c:pt>
                <c:pt idx="13">
                  <c:v>9.3428876818530422E-3</c:v>
                </c:pt>
                <c:pt idx="14">
                  <c:v>9.0811925120418049E-3</c:v>
                </c:pt>
                <c:pt idx="15">
                  <c:v>9.4490865207840589E-3</c:v>
                </c:pt>
                <c:pt idx="16">
                  <c:v>9.4608399450407943E-3</c:v>
                </c:pt>
                <c:pt idx="17">
                  <c:v>9.4161948985276561E-3</c:v>
                </c:pt>
              </c:numCache>
            </c:numRef>
          </c:val>
          <c:smooth val="0"/>
        </c:ser>
        <c:ser>
          <c:idx val="1"/>
          <c:order val="1"/>
          <c:tx>
            <c:strRef>
              <c:f>'fig9'!$A$5</c:f>
              <c:strCache>
                <c:ptCount val="1"/>
                <c:pt idx="0">
                  <c:v>WP_T</c:v>
                </c:pt>
              </c:strCache>
            </c:strRef>
          </c:tx>
          <c:spPr>
            <a:ln>
              <a:solidFill>
                <a:sysClr val="windowText" lastClr="000000"/>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'fig9'!$B$5:$S$5</c:f>
              <c:numCache>
                <c:formatCode>General</c:formatCode>
                <c:ptCount val="18"/>
                <c:pt idx="0">
                  <c:v>7.3923386484242033E-3</c:v>
                </c:pt>
                <c:pt idx="1">
                  <c:v>7.6056948458556621E-3</c:v>
                </c:pt>
                <c:pt idx="2">
                  <c:v>7.8119403674962408E-3</c:v>
                </c:pt>
                <c:pt idx="3">
                  <c:v>7.988391232722436E-3</c:v>
                </c:pt>
                <c:pt idx="4">
                  <c:v>8.1277220541653341E-3</c:v>
                </c:pt>
                <c:pt idx="5">
                  <c:v>8.23917170500248E-3</c:v>
                </c:pt>
                <c:pt idx="6">
                  <c:v>8.331839436338296E-3</c:v>
                </c:pt>
                <c:pt idx="7">
                  <c:v>8.4190852712851798E-3</c:v>
                </c:pt>
                <c:pt idx="8">
                  <c:v>8.5094841598516244E-3</c:v>
                </c:pt>
                <c:pt idx="9">
                  <c:v>8.6141772164040724E-3</c:v>
                </c:pt>
                <c:pt idx="10">
                  <c:v>8.7381930461626987E-3</c:v>
                </c:pt>
                <c:pt idx="11">
                  <c:v>8.8746144679203789E-3</c:v>
                </c:pt>
                <c:pt idx="12">
                  <c:v>9.0120967767742411E-3</c:v>
                </c:pt>
                <c:pt idx="13">
                  <c:v>9.137275705669648E-3</c:v>
                </c:pt>
                <c:pt idx="14">
                  <c:v>9.2490814354369878E-3</c:v>
                </c:pt>
                <c:pt idx="15">
                  <c:v>9.3534122248354959E-3</c:v>
                </c:pt>
                <c:pt idx="16">
                  <c:v>9.4507126920919983E-3</c:v>
                </c:pt>
                <c:pt idx="17">
                  <c:v>9.5447113845119891E-3</c:v>
                </c:pt>
              </c:numCache>
            </c:numRef>
          </c:val>
          <c:smooth val="0"/>
        </c:ser>
        <c:dLbls>
          <c:showLegendKey val="0"/>
          <c:showVal val="0"/>
          <c:showCatName val="0"/>
          <c:showSerName val="0"/>
          <c:showPercent val="0"/>
          <c:showBubbleSize val="0"/>
        </c:dLbls>
        <c:smooth val="0"/>
        <c:axId val="213393904"/>
        <c:axId val="213394296"/>
      </c:lineChart>
      <c:catAx>
        <c:axId val="213393904"/>
        <c:scaling>
          <c:orientation val="minMax"/>
        </c:scaling>
        <c:delete val="0"/>
        <c:axPos val="b"/>
        <c:numFmt formatCode="General" sourceLinked="1"/>
        <c:majorTickMark val="out"/>
        <c:minorTickMark val="none"/>
        <c:tickLblPos val="nextTo"/>
        <c:crossAx val="213394296"/>
        <c:crosses val="autoZero"/>
        <c:auto val="1"/>
        <c:lblAlgn val="ctr"/>
        <c:lblOffset val="100"/>
        <c:noMultiLvlLbl val="0"/>
      </c:catAx>
      <c:valAx>
        <c:axId val="213394296"/>
        <c:scaling>
          <c:orientation val="minMax"/>
        </c:scaling>
        <c:delete val="0"/>
        <c:axPos val="l"/>
        <c:majorGridlines>
          <c:spPr>
            <a:ln>
              <a:solidFill>
                <a:schemeClr val="bg1">
                  <a:lumMod val="75000"/>
                </a:schemeClr>
              </a:solidFill>
              <a:prstDash val="sysDot"/>
            </a:ln>
          </c:spPr>
        </c:majorGridlines>
        <c:numFmt formatCode="General" sourceLinked="1"/>
        <c:majorTickMark val="out"/>
        <c:minorTickMark val="none"/>
        <c:tickLblPos val="nextTo"/>
        <c:crossAx val="213393904"/>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'fig9'!$A$6</c:f>
              <c:strCache>
                <c:ptCount val="1"/>
                <c:pt idx="0">
                  <c:v>EP</c:v>
                </c:pt>
              </c:strCache>
            </c:strRef>
          </c:tx>
          <c:spPr>
            <a:ln>
              <a:solidFill>
                <a:schemeClr val="bg1">
                  <a:lumMod val="75000"/>
                </a:schemeClr>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'fig9'!$B$6:$S$6</c:f>
              <c:numCache>
                <c:formatCode>General</c:formatCode>
                <c:ptCount val="18"/>
                <c:pt idx="0">
                  <c:v>1633.88375</c:v>
                </c:pt>
                <c:pt idx="1">
                  <c:v>1697.3992499999999</c:v>
                </c:pt>
                <c:pt idx="2">
                  <c:v>1676.6165000000001</c:v>
                </c:pt>
                <c:pt idx="3">
                  <c:v>1663.1934999999999</c:v>
                </c:pt>
                <c:pt idx="4">
                  <c:v>1604.4814999999999</c:v>
                </c:pt>
                <c:pt idx="5">
                  <c:v>1571.0532499999999</c:v>
                </c:pt>
                <c:pt idx="6">
                  <c:v>1584.7980000000002</c:v>
                </c:pt>
                <c:pt idx="7">
                  <c:v>1586.6559999999999</c:v>
                </c:pt>
                <c:pt idx="8">
                  <c:v>1605.8142499999999</c:v>
                </c:pt>
                <c:pt idx="9">
                  <c:v>1606.2834999999998</c:v>
                </c:pt>
                <c:pt idx="10">
                  <c:v>1647.8432499999999</c:v>
                </c:pt>
                <c:pt idx="11">
                  <c:v>1688.6882500000002</c:v>
                </c:pt>
                <c:pt idx="12">
                  <c:v>1731.6122499999999</c:v>
                </c:pt>
                <c:pt idx="13">
                  <c:v>1798.3385000000001</c:v>
                </c:pt>
                <c:pt idx="14">
                  <c:v>1753.1067500000001</c:v>
                </c:pt>
                <c:pt idx="15">
                  <c:v>1715.85925</c:v>
                </c:pt>
                <c:pt idx="16">
                  <c:v>1754.7732499999997</c:v>
                </c:pt>
                <c:pt idx="17">
                  <c:v>1760.2395000000001</c:v>
                </c:pt>
              </c:numCache>
            </c:numRef>
          </c:val>
          <c:smooth val="0"/>
        </c:ser>
        <c:ser>
          <c:idx val="1"/>
          <c:order val="1"/>
          <c:tx>
            <c:strRef>
              <c:f>'fig9'!$A$7</c:f>
              <c:strCache>
                <c:ptCount val="1"/>
                <c:pt idx="0">
                  <c:v>EP_T</c:v>
                </c:pt>
              </c:strCache>
            </c:strRef>
          </c:tx>
          <c:spPr>
            <a:ln>
              <a:solidFill>
                <a:sysClr val="windowText" lastClr="000000"/>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'fig9'!$B$7:$S$7</c:f>
              <c:numCache>
                <c:formatCode>General</c:formatCode>
                <c:ptCount val="18"/>
                <c:pt idx="0">
                  <c:v>1665.3127013636481</c:v>
                </c:pt>
                <c:pt idx="1">
                  <c:v>1654.3020729433451</c:v>
                </c:pt>
                <c:pt idx="2">
                  <c:v>1642.3208711967898</c:v>
                </c:pt>
                <c:pt idx="3">
                  <c:v>1629.7533180359869</c:v>
                </c:pt>
                <c:pt idx="4">
                  <c:v>1618.0877693956832</c:v>
                </c:pt>
                <c:pt idx="5">
                  <c:v>1609.8607871612132</c:v>
                </c:pt>
                <c:pt idx="6">
                  <c:v>1607.1191457872146</c:v>
                </c:pt>
                <c:pt idx="7">
                  <c:v>1610.6291219740149</c:v>
                </c:pt>
                <c:pt idx="8">
                  <c:v>1620.4755425012072</c:v>
                </c:pt>
                <c:pt idx="9">
                  <c:v>1636.0008464905443</c:v>
                </c:pt>
                <c:pt idx="10">
                  <c:v>1656.0816842693039</c:v>
                </c:pt>
                <c:pt idx="11">
                  <c:v>1678.5522704240357</c:v>
                </c:pt>
                <c:pt idx="12">
                  <c:v>1700.8592461091182</c:v>
                </c:pt>
                <c:pt idx="13">
                  <c:v>1720.6594657449896</c:v>
                </c:pt>
                <c:pt idx="14">
                  <c:v>1736.5472107472974</c:v>
                </c:pt>
                <c:pt idx="15">
                  <c:v>1749.664013737266</c:v>
                </c:pt>
                <c:pt idx="16">
                  <c:v>1761.7642721430889</c:v>
                </c:pt>
                <c:pt idx="17">
                  <c:v>1773.5043345047904</c:v>
                </c:pt>
              </c:numCache>
            </c:numRef>
          </c:val>
          <c:smooth val="0"/>
        </c:ser>
        <c:dLbls>
          <c:showLegendKey val="0"/>
          <c:showVal val="0"/>
          <c:showCatName val="0"/>
          <c:showSerName val="0"/>
          <c:showPercent val="0"/>
          <c:showBubbleSize val="0"/>
        </c:dLbls>
        <c:smooth val="0"/>
        <c:axId val="213395080"/>
        <c:axId val="213395472"/>
      </c:lineChart>
      <c:catAx>
        <c:axId val="213395080"/>
        <c:scaling>
          <c:orientation val="minMax"/>
        </c:scaling>
        <c:delete val="0"/>
        <c:axPos val="b"/>
        <c:numFmt formatCode="General" sourceLinked="1"/>
        <c:majorTickMark val="out"/>
        <c:minorTickMark val="none"/>
        <c:tickLblPos val="nextTo"/>
        <c:crossAx val="213395472"/>
        <c:crosses val="autoZero"/>
        <c:auto val="1"/>
        <c:lblAlgn val="ctr"/>
        <c:lblOffset val="100"/>
        <c:noMultiLvlLbl val="0"/>
      </c:catAx>
      <c:valAx>
        <c:axId val="213395472"/>
        <c:scaling>
          <c:orientation val="minMax"/>
        </c:scaling>
        <c:delete val="0"/>
        <c:axPos val="l"/>
        <c:majorGridlines>
          <c:spPr>
            <a:ln>
              <a:solidFill>
                <a:schemeClr val="bg1">
                  <a:lumMod val="75000"/>
                </a:schemeClr>
              </a:solidFill>
              <a:prstDash val="sysDot"/>
            </a:ln>
          </c:spPr>
        </c:majorGridlines>
        <c:numFmt formatCode="General" sourceLinked="1"/>
        <c:majorTickMark val="out"/>
        <c:minorTickMark val="none"/>
        <c:tickLblPos val="nextTo"/>
        <c:crossAx val="213395080"/>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'fig9'!$A$8</c:f>
              <c:strCache>
                <c:ptCount val="1"/>
                <c:pt idx="0">
                  <c:v>F</c:v>
                </c:pt>
              </c:strCache>
            </c:strRef>
          </c:tx>
          <c:spPr>
            <a:ln>
              <a:solidFill>
                <a:schemeClr val="bg1">
                  <a:lumMod val="75000"/>
                </a:schemeClr>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'fig9'!$B$8:$S$8</c:f>
              <c:numCache>
                <c:formatCode>General</c:formatCode>
                <c:ptCount val="18"/>
                <c:pt idx="0">
                  <c:v>16154.821263280141</c:v>
                </c:pt>
                <c:pt idx="1">
                  <c:v>16896.858686440515</c:v>
                </c:pt>
                <c:pt idx="2">
                  <c:v>17716.505350809752</c:v>
                </c:pt>
                <c:pt idx="3">
                  <c:v>18167.584002963336</c:v>
                </c:pt>
                <c:pt idx="4">
                  <c:v>18954.357379191555</c:v>
                </c:pt>
                <c:pt idx="5">
                  <c:v>19120.279900331836</c:v>
                </c:pt>
                <c:pt idx="6">
                  <c:v>20505.593339931169</c:v>
                </c:pt>
                <c:pt idx="7">
                  <c:v>21211.443613990687</c:v>
                </c:pt>
                <c:pt idx="8">
                  <c:v>22402.187202481313</c:v>
                </c:pt>
                <c:pt idx="9">
                  <c:v>24565.714865045975</c:v>
                </c:pt>
                <c:pt idx="10">
                  <c:v>25661.399999999951</c:v>
                </c:pt>
                <c:pt idx="11">
                  <c:v>28749.68956825283</c:v>
                </c:pt>
                <c:pt idx="12">
                  <c:v>31992.729871822095</c:v>
                </c:pt>
                <c:pt idx="13">
                  <c:v>34429.190696745791</c:v>
                </c:pt>
                <c:pt idx="14">
                  <c:v>31527.793359190327</c:v>
                </c:pt>
                <c:pt idx="15">
                  <c:v>33320.10619120302</c:v>
                </c:pt>
                <c:pt idx="16">
                  <c:v>34027.998478846101</c:v>
                </c:pt>
                <c:pt idx="17">
                  <c:v>35040.519727444873</c:v>
                </c:pt>
              </c:numCache>
            </c:numRef>
          </c:val>
          <c:smooth val="0"/>
        </c:ser>
        <c:ser>
          <c:idx val="1"/>
          <c:order val="1"/>
          <c:tx>
            <c:strRef>
              <c:f>'fig9'!$A$9</c:f>
              <c:strCache>
                <c:ptCount val="1"/>
                <c:pt idx="0">
                  <c:v>F_T</c:v>
                </c:pt>
              </c:strCache>
            </c:strRef>
          </c:tx>
          <c:spPr>
            <a:ln>
              <a:solidFill>
                <a:schemeClr val="tx1"/>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'fig9'!$B$9:$S$9</c:f>
              <c:numCache>
                <c:formatCode>General</c:formatCode>
                <c:ptCount val="18"/>
                <c:pt idx="0">
                  <c:v>16074.664261524294</c:v>
                </c:pt>
                <c:pt idx="1">
                  <c:v>16718.889005586294</c:v>
                </c:pt>
                <c:pt idx="2">
                  <c:v>17391.815773387396</c:v>
                </c:pt>
                <c:pt idx="3">
                  <c:v>18104.216725906645</c:v>
                </c:pt>
                <c:pt idx="4">
                  <c:v>18880.127363831019</c:v>
                </c:pt>
                <c:pt idx="5">
                  <c:v>19749.864097045865</c:v>
                </c:pt>
                <c:pt idx="6">
                  <c:v>20751.895224529231</c:v>
                </c:pt>
                <c:pt idx="7">
                  <c:v>21908.736816222412</c:v>
                </c:pt>
                <c:pt idx="8">
                  <c:v>23238.143864940266</c:v>
                </c:pt>
                <c:pt idx="9">
                  <c:v>24734.345887761865</c:v>
                </c:pt>
                <c:pt idx="10">
                  <c:v>26355.685877834054</c:v>
                </c:pt>
                <c:pt idx="11">
                  <c:v>28040.392240040001</c:v>
                </c:pt>
                <c:pt idx="12">
                  <c:v>29682.755734457834</c:v>
                </c:pt>
                <c:pt idx="13">
                  <c:v>31179.623258513318</c:v>
                </c:pt>
                <c:pt idx="14">
                  <c:v>32494.141085817748</c:v>
                </c:pt>
                <c:pt idx="15">
                  <c:v>33702.572678738048</c:v>
                </c:pt>
                <c:pt idx="16">
                  <c:v>34862.941765529962</c:v>
                </c:pt>
                <c:pt idx="17">
                  <c:v>36029.808984127776</c:v>
                </c:pt>
              </c:numCache>
            </c:numRef>
          </c:val>
          <c:smooth val="0"/>
        </c:ser>
        <c:dLbls>
          <c:showLegendKey val="0"/>
          <c:showVal val="0"/>
          <c:showCatName val="0"/>
          <c:showSerName val="0"/>
          <c:showPercent val="0"/>
          <c:showBubbleSize val="0"/>
        </c:dLbls>
        <c:smooth val="0"/>
        <c:axId val="213396256"/>
        <c:axId val="213396648"/>
      </c:lineChart>
      <c:catAx>
        <c:axId val="213396256"/>
        <c:scaling>
          <c:orientation val="minMax"/>
        </c:scaling>
        <c:delete val="0"/>
        <c:axPos val="b"/>
        <c:numFmt formatCode="General" sourceLinked="1"/>
        <c:majorTickMark val="out"/>
        <c:minorTickMark val="none"/>
        <c:tickLblPos val="nextTo"/>
        <c:crossAx val="213396648"/>
        <c:crosses val="autoZero"/>
        <c:auto val="1"/>
        <c:lblAlgn val="ctr"/>
        <c:lblOffset val="100"/>
        <c:noMultiLvlLbl val="0"/>
      </c:catAx>
      <c:valAx>
        <c:axId val="213396648"/>
        <c:scaling>
          <c:orientation val="minMax"/>
        </c:scaling>
        <c:delete val="0"/>
        <c:axPos val="l"/>
        <c:majorGridlines>
          <c:spPr>
            <a:ln>
              <a:solidFill>
                <a:schemeClr val="bg1">
                  <a:lumMod val="75000"/>
                </a:schemeClr>
              </a:solidFill>
              <a:prstDash val="sysDot"/>
            </a:ln>
          </c:spPr>
        </c:majorGridlines>
        <c:numFmt formatCode="General" sourceLinked="1"/>
        <c:majorTickMark val="out"/>
        <c:minorTickMark val="none"/>
        <c:tickLblPos val="nextTo"/>
        <c:crossAx val="213396256"/>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'fig9'!$A$10</c:f>
              <c:strCache>
                <c:ptCount val="1"/>
                <c:pt idx="0">
                  <c:v>CP</c:v>
                </c:pt>
              </c:strCache>
            </c:strRef>
          </c:tx>
          <c:spPr>
            <a:ln>
              <a:solidFill>
                <a:schemeClr val="bg1">
                  <a:lumMod val="75000"/>
                </a:schemeClr>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'fig9'!$B$10:$S$10</c:f>
              <c:numCache>
                <c:formatCode>General</c:formatCode>
                <c:ptCount val="18"/>
                <c:pt idx="0">
                  <c:v>18020.718118235833</c:v>
                </c:pt>
                <c:pt idx="1">
                  <c:v>19458.26828151392</c:v>
                </c:pt>
                <c:pt idx="2">
                  <c:v>20517.178</c:v>
                </c:pt>
                <c:pt idx="3">
                  <c:v>21869.085999999999</c:v>
                </c:pt>
                <c:pt idx="4">
                  <c:v>21951.926000000003</c:v>
                </c:pt>
                <c:pt idx="5">
                  <c:v>22442.909</c:v>
                </c:pt>
                <c:pt idx="6">
                  <c:v>23667.343000000008</c:v>
                </c:pt>
                <c:pt idx="7">
                  <c:v>25006.746999999988</c:v>
                </c:pt>
                <c:pt idx="8">
                  <c:v>25440.237000000001</c:v>
                </c:pt>
                <c:pt idx="9">
                  <c:v>26619.083999999999</c:v>
                </c:pt>
                <c:pt idx="10">
                  <c:v>28339.873000000011</c:v>
                </c:pt>
                <c:pt idx="11">
                  <c:v>30017.512999999999</c:v>
                </c:pt>
                <c:pt idx="12">
                  <c:v>32053.732</c:v>
                </c:pt>
                <c:pt idx="13">
                  <c:v>33993.708000000006</c:v>
                </c:pt>
                <c:pt idx="14">
                  <c:v>34053.224000000009</c:v>
                </c:pt>
                <c:pt idx="15">
                  <c:v>33826.527999999998</c:v>
                </c:pt>
                <c:pt idx="16">
                  <c:v>33656.159000000014</c:v>
                </c:pt>
                <c:pt idx="17">
                  <c:v>33597.840000000004</c:v>
                </c:pt>
              </c:numCache>
            </c:numRef>
          </c:val>
          <c:smooth val="0"/>
        </c:ser>
        <c:ser>
          <c:idx val="1"/>
          <c:order val="1"/>
          <c:tx>
            <c:strRef>
              <c:f>'fig9'!$A$11</c:f>
              <c:strCache>
                <c:ptCount val="1"/>
                <c:pt idx="0">
                  <c:v>CP_T</c:v>
                </c:pt>
              </c:strCache>
            </c:strRef>
          </c:tx>
          <c:spPr>
            <a:ln>
              <a:solidFill>
                <a:sysClr val="windowText" lastClr="000000"/>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'fig9'!$B$11:$S$11</c:f>
              <c:numCache>
                <c:formatCode>General</c:formatCode>
                <c:ptCount val="18"/>
                <c:pt idx="0">
                  <c:v>18463.271948589045</c:v>
                </c:pt>
                <c:pt idx="1">
                  <c:v>19323.385448799272</c:v>
                </c:pt>
                <c:pt idx="2">
                  <c:v>20207.219000917554</c:v>
                </c:pt>
                <c:pt idx="3">
                  <c:v>21102.21970556823</c:v>
                </c:pt>
                <c:pt idx="4">
                  <c:v>22004.821118292042</c:v>
                </c:pt>
                <c:pt idx="5">
                  <c:v>22938.354136841448</c:v>
                </c:pt>
                <c:pt idx="6">
                  <c:v>23928.370889328642</c:v>
                </c:pt>
                <c:pt idx="7">
                  <c:v>24986.540614048143</c:v>
                </c:pt>
                <c:pt idx="8">
                  <c:v>26116.689307821835</c:v>
                </c:pt>
                <c:pt idx="9">
                  <c:v>27323.58449057589</c:v>
                </c:pt>
                <c:pt idx="10">
                  <c:v>28587.320611985906</c:v>
                </c:pt>
                <c:pt idx="11">
                  <c:v>29857.674629577268</c:v>
                </c:pt>
                <c:pt idx="12">
                  <c:v>31066.328138257177</c:v>
                </c:pt>
                <c:pt idx="13">
                  <c:v>32140.841444967547</c:v>
                </c:pt>
                <c:pt idx="14">
                  <c:v>33036.409914322314</c:v>
                </c:pt>
                <c:pt idx="15">
                  <c:v>33770.930472146007</c:v>
                </c:pt>
                <c:pt idx="16">
                  <c:v>34402.731049393209</c:v>
                </c:pt>
                <c:pt idx="17">
                  <c:v>34998.664818247038</c:v>
                </c:pt>
              </c:numCache>
            </c:numRef>
          </c:val>
          <c:smooth val="0"/>
        </c:ser>
        <c:dLbls>
          <c:showLegendKey val="0"/>
          <c:showVal val="0"/>
          <c:showCatName val="0"/>
          <c:showSerName val="0"/>
          <c:showPercent val="0"/>
          <c:showBubbleSize val="0"/>
        </c:dLbls>
        <c:smooth val="0"/>
        <c:axId val="213397432"/>
        <c:axId val="243466336"/>
      </c:lineChart>
      <c:catAx>
        <c:axId val="213397432"/>
        <c:scaling>
          <c:orientation val="minMax"/>
        </c:scaling>
        <c:delete val="0"/>
        <c:axPos val="b"/>
        <c:numFmt formatCode="General" sourceLinked="1"/>
        <c:majorTickMark val="out"/>
        <c:minorTickMark val="none"/>
        <c:tickLblPos val="nextTo"/>
        <c:crossAx val="243466336"/>
        <c:crosses val="autoZero"/>
        <c:auto val="1"/>
        <c:lblAlgn val="ctr"/>
        <c:lblOffset val="100"/>
        <c:noMultiLvlLbl val="0"/>
      </c:catAx>
      <c:valAx>
        <c:axId val="243466336"/>
        <c:scaling>
          <c:orientation val="minMax"/>
        </c:scaling>
        <c:delete val="0"/>
        <c:axPos val="l"/>
        <c:majorGridlines>
          <c:spPr>
            <a:ln>
              <a:solidFill>
                <a:schemeClr val="bg1">
                  <a:lumMod val="75000"/>
                </a:schemeClr>
              </a:solidFill>
              <a:prstDash val="sysDot"/>
            </a:ln>
          </c:spPr>
        </c:majorGridlines>
        <c:numFmt formatCode="General" sourceLinked="1"/>
        <c:majorTickMark val="out"/>
        <c:minorTickMark val="none"/>
        <c:tickLblPos val="nextTo"/>
        <c:crossAx val="213397432"/>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'fig9'!$A$12</c:f>
              <c:strCache>
                <c:ptCount val="1"/>
                <c:pt idx="0">
                  <c:v>U</c:v>
                </c:pt>
              </c:strCache>
            </c:strRef>
          </c:tx>
          <c:spPr>
            <a:ln>
              <a:solidFill>
                <a:schemeClr val="bg1">
                  <a:lumMod val="75000"/>
                </a:schemeClr>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'fig9'!$B$12:$S$12</c:f>
              <c:numCache>
                <c:formatCode>General</c:formatCode>
                <c:ptCount val="18"/>
                <c:pt idx="0">
                  <c:v>323.70000000000005</c:v>
                </c:pt>
                <c:pt idx="1">
                  <c:v>284.22500000000002</c:v>
                </c:pt>
                <c:pt idx="2">
                  <c:v>297.45000000000027</c:v>
                </c:pt>
                <c:pt idx="3">
                  <c:v>317.10000000000025</c:v>
                </c:pt>
                <c:pt idx="4">
                  <c:v>416.82499999999999</c:v>
                </c:pt>
                <c:pt idx="5">
                  <c:v>485.22500000000002</c:v>
                </c:pt>
                <c:pt idx="6">
                  <c:v>507.97500000000002</c:v>
                </c:pt>
                <c:pt idx="7">
                  <c:v>486.9</c:v>
                </c:pt>
                <c:pt idx="8">
                  <c:v>459.1750000000003</c:v>
                </c:pt>
                <c:pt idx="9">
                  <c:v>480.72500000000002</c:v>
                </c:pt>
                <c:pt idx="10">
                  <c:v>427.4499999999997</c:v>
                </c:pt>
                <c:pt idx="11">
                  <c:v>353.375</c:v>
                </c:pt>
                <c:pt idx="12">
                  <c:v>291.84999999999997</c:v>
                </c:pt>
                <c:pt idx="13">
                  <c:v>257.45</c:v>
                </c:pt>
                <c:pt idx="14">
                  <c:v>324.17499999999973</c:v>
                </c:pt>
                <c:pt idx="15">
                  <c:v>388.99999999999972</c:v>
                </c:pt>
                <c:pt idx="16">
                  <c:v>367.92499999999995</c:v>
                </c:pt>
                <c:pt idx="17">
                  <c:v>377.48699999999997</c:v>
                </c:pt>
              </c:numCache>
            </c:numRef>
          </c:val>
          <c:smooth val="0"/>
        </c:ser>
        <c:ser>
          <c:idx val="1"/>
          <c:order val="1"/>
          <c:tx>
            <c:strRef>
              <c:f>'fig9'!$A$13</c:f>
              <c:strCache>
                <c:ptCount val="1"/>
                <c:pt idx="0">
                  <c:v>U_T</c:v>
                </c:pt>
              </c:strCache>
            </c:strRef>
          </c:tx>
          <c:spPr>
            <a:ln>
              <a:solidFill>
                <a:sysClr val="windowText" lastClr="000000"/>
              </a:solidFill>
            </a:ln>
          </c:spPr>
          <c:marker>
            <c:symbol val="none"/>
          </c:marker>
          <c:cat>
            <c:numRef>
              <c:f>'fig9'!$B$1:$S$1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'fig9'!$B$13:$S$13</c:f>
              <c:numCache>
                <c:formatCode>General</c:formatCode>
                <c:ptCount val="18"/>
                <c:pt idx="0">
                  <c:v>295.89317190941586</c:v>
                </c:pt>
                <c:pt idx="1">
                  <c:v>317.6408393495866</c:v>
                </c:pt>
                <c:pt idx="2">
                  <c:v>342.00935462837759</c:v>
                </c:pt>
                <c:pt idx="3">
                  <c:v>369.08892757447029</c:v>
                </c:pt>
                <c:pt idx="4">
                  <c:v>397.08707682936324</c:v>
                </c:pt>
                <c:pt idx="5">
                  <c:v>421.47778703050494</c:v>
                </c:pt>
                <c:pt idx="6">
                  <c:v>437.49449676938559</c:v>
                </c:pt>
                <c:pt idx="7">
                  <c:v>442.27579944250505</c:v>
                </c:pt>
                <c:pt idx="8">
                  <c:v>435.82533670032382</c:v>
                </c:pt>
                <c:pt idx="9">
                  <c:v>420.33744502730241</c:v>
                </c:pt>
                <c:pt idx="10">
                  <c:v>399.09208062886449</c:v>
                </c:pt>
                <c:pt idx="11">
                  <c:v>376.88076093300066</c:v>
                </c:pt>
                <c:pt idx="12">
                  <c:v>358.46833526756473</c:v>
                </c:pt>
                <c:pt idx="13">
                  <c:v>347.00958876233096</c:v>
                </c:pt>
                <c:pt idx="14">
                  <c:v>343.1053586250427</c:v>
                </c:pt>
                <c:pt idx="15">
                  <c:v>344.30137610643953</c:v>
                </c:pt>
                <c:pt idx="16">
                  <c:v>347.76312723827397</c:v>
                </c:pt>
                <c:pt idx="17">
                  <c:v>352.07657880002159</c:v>
                </c:pt>
              </c:numCache>
            </c:numRef>
          </c:val>
          <c:smooth val="0"/>
        </c:ser>
        <c:dLbls>
          <c:showLegendKey val="0"/>
          <c:showVal val="0"/>
          <c:showCatName val="0"/>
          <c:showSerName val="0"/>
          <c:showPercent val="0"/>
          <c:showBubbleSize val="0"/>
        </c:dLbls>
        <c:smooth val="0"/>
        <c:axId val="243467120"/>
        <c:axId val="243467512"/>
      </c:lineChart>
      <c:catAx>
        <c:axId val="243467120"/>
        <c:scaling>
          <c:orientation val="minMax"/>
        </c:scaling>
        <c:delete val="0"/>
        <c:axPos val="b"/>
        <c:numFmt formatCode="General" sourceLinked="1"/>
        <c:majorTickMark val="out"/>
        <c:minorTickMark val="none"/>
        <c:tickLblPos val="nextTo"/>
        <c:crossAx val="243467512"/>
        <c:crosses val="autoZero"/>
        <c:auto val="1"/>
        <c:lblAlgn val="ctr"/>
        <c:lblOffset val="100"/>
        <c:noMultiLvlLbl val="0"/>
      </c:catAx>
      <c:valAx>
        <c:axId val="243467512"/>
        <c:scaling>
          <c:orientation val="minMax"/>
        </c:scaling>
        <c:delete val="0"/>
        <c:axPos val="l"/>
        <c:majorGridlines>
          <c:spPr>
            <a:ln>
              <a:solidFill>
                <a:schemeClr val="bg1">
                  <a:lumMod val="75000"/>
                </a:schemeClr>
              </a:solidFill>
              <a:prstDash val="sysDot"/>
            </a:ln>
          </c:spPr>
        </c:majorGridlines>
        <c:numFmt formatCode="General" sourceLinked="1"/>
        <c:majorTickMark val="out"/>
        <c:minorTickMark val="none"/>
        <c:tickLblPos val="nextTo"/>
        <c:crossAx val="243467120"/>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'fig2'!$A$3</c:f>
              <c:strCache>
                <c:ptCount val="1"/>
                <c:pt idx="0">
                  <c:v>EC</c:v>
                </c:pt>
              </c:strCache>
            </c:strRef>
          </c:tx>
          <c:spPr>
            <a:ln>
              <a:solidFill>
                <a:schemeClr val="bg1">
                  <a:lumMod val="65000"/>
                </a:schemeClr>
              </a:solidFill>
            </a:ln>
          </c:spPr>
          <c:marker>
            <c:symbol val="circle"/>
            <c:size val="5"/>
            <c:spPr>
              <a:solidFill>
                <a:schemeClr val="bg1">
                  <a:lumMod val="50000"/>
                </a:schemeClr>
              </a:solidFill>
              <a:ln>
                <a:solidFill>
                  <a:schemeClr val="bg1">
                    <a:lumMod val="50000"/>
                  </a:schemeClr>
                </a:solidFill>
              </a:ln>
            </c:spPr>
          </c:marker>
          <c:cat>
            <c:numRef>
              <c:f>'fig2'!$B$2:$L$2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'fig2'!$B$3:$L$3</c:f>
              <c:numCache>
                <c:formatCode>General</c:formatCode>
                <c:ptCount val="11"/>
                <c:pt idx="0">
                  <c:v>-8.1999999999999993</c:v>
                </c:pt>
                <c:pt idx="1">
                  <c:v>-2.9</c:v>
                </c:pt>
                <c:pt idx="2">
                  <c:v>-2.4782000000000002</c:v>
                </c:pt>
                <c:pt idx="3">
                  <c:v>-2.9483999999999999</c:v>
                </c:pt>
                <c:pt idx="4">
                  <c:v>-3.7705000000000002</c:v>
                </c:pt>
                <c:pt idx="5">
                  <c:v>-3.6387999999999998</c:v>
                </c:pt>
                <c:pt idx="6">
                  <c:v>-3.8826999999999998</c:v>
                </c:pt>
                <c:pt idx="7">
                  <c:v>-7.0465999999999998</c:v>
                </c:pt>
                <c:pt idx="8">
                  <c:v>-7.3047000000000004</c:v>
                </c:pt>
                <c:pt idx="9">
                  <c:v>-4.8480999999999996</c:v>
                </c:pt>
                <c:pt idx="10">
                  <c:v>-4.9000000000000004</c:v>
                </c:pt>
              </c:numCache>
            </c:numRef>
          </c:val>
          <c:smooth val="0"/>
        </c:ser>
        <c:ser>
          <c:idx val="1"/>
          <c:order val="1"/>
          <c:tx>
            <c:strRef>
              <c:f>'fig2'!$A$4</c:f>
              <c:strCache>
                <c:ptCount val="1"/>
                <c:pt idx="0">
                  <c:v>MoF</c:v>
                </c:pt>
              </c:strCache>
            </c:strRef>
          </c:tx>
          <c:spPr>
            <a:ln>
              <a:solidFill>
                <a:schemeClr val="tx1">
                  <a:lumMod val="50000"/>
                  <a:lumOff val="50000"/>
                </a:schemeClr>
              </a:solidFill>
            </a:ln>
          </c:spPr>
          <c:marker>
            <c:symbol val="square"/>
            <c:size val="5"/>
            <c:spPr>
              <a:solidFill>
                <a:schemeClr val="tx1">
                  <a:lumMod val="50000"/>
                  <a:lumOff val="50000"/>
                </a:schemeClr>
              </a:solidFill>
              <a:ln>
                <a:solidFill>
                  <a:schemeClr val="tx1">
                    <a:lumMod val="50000"/>
                    <a:lumOff val="50000"/>
                  </a:schemeClr>
                </a:solidFill>
              </a:ln>
            </c:spPr>
          </c:marker>
          <c:cat>
            <c:numRef>
              <c:f>'fig2'!$B$2:$L$2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'fig2'!$B$4:$L$4</c:f>
              <c:numCache>
                <c:formatCode>General</c:formatCode>
                <c:ptCount val="11"/>
                <c:pt idx="0">
                  <c:v>-7.9730686842204088</c:v>
                </c:pt>
                <c:pt idx="1">
                  <c:v>-2.5742980836004774</c:v>
                </c:pt>
                <c:pt idx="2">
                  <c:v>-2.10622227619834</c:v>
                </c:pt>
                <c:pt idx="3">
                  <c:v>-2.4382082692443845</c:v>
                </c:pt>
                <c:pt idx="4">
                  <c:v>-3.2096536696673881</c:v>
                </c:pt>
                <c:pt idx="5">
                  <c:v>-2.7059368020154859</c:v>
                </c:pt>
                <c:pt idx="6">
                  <c:v>-3.2938583487625515</c:v>
                </c:pt>
                <c:pt idx="7">
                  <c:v>-6.7023956138544927</c:v>
                </c:pt>
                <c:pt idx="8">
                  <c:v>-7.2445692687738994</c:v>
                </c:pt>
                <c:pt idx="9">
                  <c:v>-4.9420218913461209</c:v>
                </c:pt>
                <c:pt idx="10">
                  <c:v>-4.2058571006797454</c:v>
                </c:pt>
              </c:numCache>
            </c:numRef>
          </c:val>
          <c:smooth val="0"/>
        </c:ser>
        <c:ser>
          <c:idx val="2"/>
          <c:order val="2"/>
          <c:tx>
            <c:strRef>
              <c:f>'fig2'!$A$5</c:f>
              <c:strCache>
                <c:ptCount val="1"/>
                <c:pt idx="0">
                  <c:v>NBS</c:v>
                </c:pt>
              </c:strCache>
            </c:strRef>
          </c:tx>
          <c:spPr>
            <a:ln>
              <a:solidFill>
                <a:schemeClr val="tx1">
                  <a:lumMod val="75000"/>
                  <a:lumOff val="25000"/>
                </a:schemeClr>
              </a:solidFill>
              <a:prstDash val="sysDash"/>
            </a:ln>
          </c:spPr>
          <c:marker>
            <c:symbol val="none"/>
          </c:marker>
          <c:cat>
            <c:numRef>
              <c:f>'fig2'!$B$2:$L$2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'fig2'!$B$5:$L$5</c:f>
              <c:numCache>
                <c:formatCode>General</c:formatCode>
                <c:ptCount val="11"/>
                <c:pt idx="0">
                  <c:v>-8.6199028715583594</c:v>
                </c:pt>
                <c:pt idx="1">
                  <c:v>-2.2480763467326268</c:v>
                </c:pt>
                <c:pt idx="2">
                  <c:v>-2.1051846516762263</c:v>
                </c:pt>
                <c:pt idx="3">
                  <c:v>-3.3982068143932538</c:v>
                </c:pt>
                <c:pt idx="4">
                  <c:v>-3.680092616903921</c:v>
                </c:pt>
                <c:pt idx="5">
                  <c:v>-2.8789877062530049</c:v>
                </c:pt>
                <c:pt idx="6">
                  <c:v>-2.4191031013712641</c:v>
                </c:pt>
                <c:pt idx="7">
                  <c:v>-6.5210194064259053</c:v>
                </c:pt>
                <c:pt idx="8">
                  <c:v>-7.4907227483299446</c:v>
                </c:pt>
                <c:pt idx="9">
                  <c:v>-4.9257159116896121</c:v>
                </c:pt>
                <c:pt idx="10">
                  <c:v>-4.2133422658697546</c:v>
                </c:pt>
              </c:numCache>
            </c:numRef>
          </c:val>
          <c:smooth val="0"/>
        </c:ser>
        <c:ser>
          <c:idx val="3"/>
          <c:order val="3"/>
          <c:tx>
            <c:strRef>
              <c:f>'fig2'!$A$6</c:f>
              <c:strCache>
                <c:ptCount val="1"/>
                <c:pt idx="0">
                  <c:v>MNB</c:v>
                </c:pt>
              </c:strCache>
            </c:strRef>
          </c:tx>
          <c:spPr>
            <a:ln>
              <a:solidFill>
                <a:schemeClr val="tx1"/>
              </a:solidFill>
            </a:ln>
          </c:spPr>
          <c:marker>
            <c:symbol val="none"/>
          </c:marker>
          <c:cat>
            <c:numRef>
              <c:f>'fig2'!$B$2:$L$2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'fig2'!$B$6:$L$6</c:f>
              <c:numCache>
                <c:formatCode>General</c:formatCode>
                <c:ptCount val="11"/>
                <c:pt idx="0">
                  <c:v>-8.6158579006784315</c:v>
                </c:pt>
                <c:pt idx="1">
                  <c:v>-2.6921270684815877</c:v>
                </c:pt>
                <c:pt idx="2">
                  <c:v>-1.9959775776249262</c:v>
                </c:pt>
                <c:pt idx="3">
                  <c:v>-3.2558162386128719</c:v>
                </c:pt>
                <c:pt idx="4">
                  <c:v>-3.8578252922476923</c:v>
                </c:pt>
                <c:pt idx="5">
                  <c:v>-3.0742395594689294</c:v>
                </c:pt>
                <c:pt idx="6">
                  <c:v>-3.4264972034086378</c:v>
                </c:pt>
                <c:pt idx="7">
                  <c:v>-8.0564725413881337</c:v>
                </c:pt>
                <c:pt idx="8">
                  <c:v>-7.5795192632830757</c:v>
                </c:pt>
                <c:pt idx="9">
                  <c:v>-4.9115983167091182</c:v>
                </c:pt>
                <c:pt idx="10">
                  <c:v>-3.6817821006622915</c:v>
                </c:pt>
              </c:numCache>
            </c:numRef>
          </c:val>
          <c:smooth val="0"/>
        </c:ser>
        <c:dLbls>
          <c:showLegendKey val="0"/>
          <c:showVal val="0"/>
          <c:showCatName val="0"/>
          <c:showSerName val="0"/>
          <c:showPercent val="0"/>
          <c:showBubbleSize val="0"/>
        </c:dLbls>
        <c:marker val="1"/>
        <c:smooth val="0"/>
        <c:axId val="211935120"/>
        <c:axId val="211010504"/>
      </c:lineChart>
      <c:catAx>
        <c:axId val="211935120"/>
        <c:scaling>
          <c:orientation val="minMax"/>
        </c:scaling>
        <c:delete val="0"/>
        <c:axPos val="b"/>
        <c:numFmt formatCode="General" sourceLinked="1"/>
        <c:majorTickMark val="out"/>
        <c:minorTickMark val="none"/>
        <c:tickLblPos val="nextTo"/>
        <c:crossAx val="211010504"/>
        <c:crosses val="autoZero"/>
        <c:auto val="1"/>
        <c:lblAlgn val="ctr"/>
        <c:lblOffset val="100"/>
        <c:noMultiLvlLbl val="0"/>
      </c:catAx>
      <c:valAx>
        <c:axId val="211010504"/>
        <c:scaling>
          <c:orientation val="minMax"/>
        </c:scaling>
        <c:delete val="0"/>
        <c:axPos val="l"/>
        <c:majorGridlines>
          <c:spPr>
            <a:ln>
              <a:solidFill>
                <a:schemeClr val="bg1">
                  <a:lumMod val="75000"/>
                </a:schemeClr>
              </a:solidFill>
              <a:prstDash val="sysDot"/>
            </a:ln>
          </c:spPr>
        </c:majorGridlines>
        <c:numFmt formatCode="General" sourceLinked="1"/>
        <c:majorTickMark val="out"/>
        <c:minorTickMark val="none"/>
        <c:tickLblPos val="nextTo"/>
        <c:crossAx val="211935120"/>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'fig9'!$A$45</c:f>
              <c:strCache>
                <c:ptCount val="1"/>
                <c:pt idx="0">
                  <c:v>YGAP</c:v>
                </c:pt>
              </c:strCache>
            </c:strRef>
          </c:tx>
          <c:spPr>
            <a:ln>
              <a:solidFill>
                <a:sysClr val="windowText" lastClr="000000"/>
              </a:solidFill>
            </a:ln>
          </c:spPr>
          <c:marker>
            <c:symbol val="none"/>
          </c:marker>
          <c:cat>
            <c:numRef>
              <c:f>'fig9'!$B$44:$S$44</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'fig9'!$B$45:$S$45</c:f>
              <c:numCache>
                <c:formatCode>General</c:formatCode>
                <c:ptCount val="18"/>
                <c:pt idx="0">
                  <c:v>-2.6059988273429712E-2</c:v>
                </c:pt>
                <c:pt idx="1">
                  <c:v>1.2365383460559829E-2</c:v>
                </c:pt>
                <c:pt idx="2">
                  <c:v>3.0874051315452285E-2</c:v>
                </c:pt>
                <c:pt idx="3">
                  <c:v>3.7473920478462541E-2</c:v>
                </c:pt>
                <c:pt idx="4">
                  <c:v>1.6716728856294074E-3</c:v>
                </c:pt>
                <c:pt idx="5">
                  <c:v>-2.0973083653757409E-2</c:v>
                </c:pt>
                <c:pt idx="6">
                  <c:v>-2.5872373465656844E-2</c:v>
                </c:pt>
                <c:pt idx="7">
                  <c:v>-2.4253513771717309E-2</c:v>
                </c:pt>
                <c:pt idx="8">
                  <c:v>-2.4891320445516292E-2</c:v>
                </c:pt>
                <c:pt idx="9">
                  <c:v>-2.6386684312927081E-2</c:v>
                </c:pt>
                <c:pt idx="10">
                  <c:v>-1.5230131706670614E-2</c:v>
                </c:pt>
                <c:pt idx="11">
                  <c:v>1.1983792547934026E-2</c:v>
                </c:pt>
                <c:pt idx="12">
                  <c:v>6.3716276451737316E-2</c:v>
                </c:pt>
                <c:pt idx="13">
                  <c:v>7.5866423152515669E-2</c:v>
                </c:pt>
                <c:pt idx="14">
                  <c:v>-1.6171280304535941E-2</c:v>
                </c:pt>
                <c:pt idx="15">
                  <c:v>-8.1181847067994112E-3</c:v>
                </c:pt>
                <c:pt idx="16">
                  <c:v>-1.1705474774088379E-2</c:v>
                </c:pt>
                <c:pt idx="17">
                  <c:v>-2.5735180970318943E-2</c:v>
                </c:pt>
              </c:numCache>
            </c:numRef>
          </c:val>
          <c:smooth val="0"/>
        </c:ser>
        <c:ser>
          <c:idx val="1"/>
          <c:order val="1"/>
          <c:tx>
            <c:strRef>
              <c:f>'fig9'!$A$46</c:f>
              <c:strCache>
                <c:ptCount val="1"/>
                <c:pt idx="0">
                  <c:v>WPGAP</c:v>
                </c:pt>
              </c:strCache>
            </c:strRef>
          </c:tx>
          <c:spPr>
            <a:ln w="12700">
              <a:solidFill>
                <a:schemeClr val="tx1">
                  <a:lumMod val="50000"/>
                  <a:lumOff val="50000"/>
                </a:schemeClr>
              </a:solidFill>
              <a:prstDash val="sysDash"/>
            </a:ln>
          </c:spPr>
          <c:marker>
            <c:symbol val="none"/>
          </c:marker>
          <c:cat>
            <c:numRef>
              <c:f>'fig9'!$B$44:$S$44</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'fig9'!$B$46:$S$46</c:f>
              <c:numCache>
                <c:formatCode>General</c:formatCode>
                <c:ptCount val="18"/>
                <c:pt idx="0">
                  <c:v>-4.963726524909047E-2</c:v>
                </c:pt>
                <c:pt idx="1">
                  <c:v>-3.0310417759312487E-2</c:v>
                </c:pt>
                <c:pt idx="2">
                  <c:v>6.4975584852576304E-2</c:v>
                </c:pt>
                <c:pt idx="3">
                  <c:v>6.1746171969412858E-2</c:v>
                </c:pt>
                <c:pt idx="4">
                  <c:v>-4.0430403446455598E-3</c:v>
                </c:pt>
                <c:pt idx="5">
                  <c:v>1.2974320610236061E-2</c:v>
                </c:pt>
                <c:pt idx="6">
                  <c:v>-1.8913121078567092E-2</c:v>
                </c:pt>
                <c:pt idx="7">
                  <c:v>7.6483699619788216E-3</c:v>
                </c:pt>
                <c:pt idx="8">
                  <c:v>-2.2734139915389869E-2</c:v>
                </c:pt>
                <c:pt idx="9">
                  <c:v>-4.0749168422382756E-2</c:v>
                </c:pt>
                <c:pt idx="10">
                  <c:v>-1.3332045940267672E-2</c:v>
                </c:pt>
                <c:pt idx="11">
                  <c:v>-4.3027335058331874E-3</c:v>
                </c:pt>
                <c:pt idx="12">
                  <c:v>4.3067909853371319E-2</c:v>
                </c:pt>
                <c:pt idx="13">
                  <c:v>2.2502547018014643E-2</c:v>
                </c:pt>
                <c:pt idx="14">
                  <c:v>-1.8151956447472965E-2</c:v>
                </c:pt>
                <c:pt idx="15">
                  <c:v>1.0228812079352749E-2</c:v>
                </c:pt>
                <c:pt idx="16">
                  <c:v>1.0715861627314197E-3</c:v>
                </c:pt>
                <c:pt idx="17">
                  <c:v>-1.3464680157105027E-2</c:v>
                </c:pt>
              </c:numCache>
            </c:numRef>
          </c:val>
          <c:smooth val="0"/>
        </c:ser>
        <c:ser>
          <c:idx val="2"/>
          <c:order val="2"/>
          <c:tx>
            <c:strRef>
              <c:f>'fig9'!$A$47</c:f>
              <c:strCache>
                <c:ptCount val="1"/>
                <c:pt idx="0">
                  <c:v>EPGAP</c:v>
                </c:pt>
              </c:strCache>
            </c:strRef>
          </c:tx>
          <c:spPr>
            <a:ln w="9525">
              <a:solidFill>
                <a:schemeClr val="tx1"/>
              </a:solidFill>
            </a:ln>
          </c:spPr>
          <c:marker>
            <c:symbol val="none"/>
          </c:marker>
          <c:cat>
            <c:numRef>
              <c:f>'fig9'!$B$44:$S$44</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'fig9'!$B$47:$S$47</c:f>
              <c:numCache>
                <c:formatCode>General</c:formatCode>
                <c:ptCount val="18"/>
                <c:pt idx="0">
                  <c:v>-1.8872702608892861E-2</c:v>
                </c:pt>
                <c:pt idx="1">
                  <c:v>2.605157652977852E-2</c:v>
                </c:pt>
                <c:pt idx="2">
                  <c:v>2.0882416709603439E-2</c:v>
                </c:pt>
                <c:pt idx="3">
                  <c:v>2.0518554307538791E-2</c:v>
                </c:pt>
                <c:pt idx="4">
                  <c:v>-8.4088574507703608E-3</c:v>
                </c:pt>
                <c:pt idx="5">
                  <c:v>-2.4106144749103126E-2</c:v>
                </c:pt>
                <c:pt idx="6">
                  <c:v>-1.3888917847643978E-2</c:v>
                </c:pt>
                <c:pt idx="7">
                  <c:v>-1.4884321689547658E-2</c:v>
                </c:pt>
                <c:pt idx="8">
                  <c:v>-9.0475247028891075E-3</c:v>
                </c:pt>
                <c:pt idx="9">
                  <c:v>-1.816462782051273E-2</c:v>
                </c:pt>
                <c:pt idx="10">
                  <c:v>-4.9746545400258689E-3</c:v>
                </c:pt>
                <c:pt idx="11">
                  <c:v>6.0385248374802969E-3</c:v>
                </c:pt>
                <c:pt idx="12">
                  <c:v>1.8080863517208848E-2</c:v>
                </c:pt>
                <c:pt idx="13">
                  <c:v>4.5144920189874989E-2</c:v>
                </c:pt>
                <c:pt idx="14">
                  <c:v>9.535899254692063E-3</c:v>
                </c:pt>
                <c:pt idx="15">
                  <c:v>-1.9320717275918248E-2</c:v>
                </c:pt>
                <c:pt idx="16">
                  <c:v>-3.9681938461522707E-3</c:v>
                </c:pt>
                <c:pt idx="17">
                  <c:v>-7.4794485960442882E-3</c:v>
                </c:pt>
              </c:numCache>
            </c:numRef>
          </c:val>
          <c:smooth val="0"/>
        </c:ser>
        <c:ser>
          <c:idx val="3"/>
          <c:order val="3"/>
          <c:tx>
            <c:strRef>
              <c:f>'fig9'!$A$48</c:f>
              <c:strCache>
                <c:ptCount val="1"/>
                <c:pt idx="0">
                  <c:v>FGAP</c:v>
                </c:pt>
              </c:strCache>
            </c:strRef>
          </c:tx>
          <c:spPr>
            <a:ln>
              <a:solidFill>
                <a:schemeClr val="tx1">
                  <a:lumMod val="65000"/>
                  <a:lumOff val="35000"/>
                </a:schemeClr>
              </a:solidFill>
            </a:ln>
          </c:spPr>
          <c:marker>
            <c:symbol val="square"/>
            <c:size val="5"/>
            <c:spPr>
              <a:solidFill>
                <a:schemeClr val="tx1">
                  <a:lumMod val="65000"/>
                  <a:lumOff val="35000"/>
                </a:schemeClr>
              </a:solidFill>
              <a:ln>
                <a:solidFill>
                  <a:schemeClr val="tx1">
                    <a:lumMod val="65000"/>
                    <a:lumOff val="35000"/>
                  </a:schemeClr>
                </a:solidFill>
              </a:ln>
            </c:spPr>
          </c:marker>
          <c:cat>
            <c:numRef>
              <c:f>'fig9'!$B$44:$S$44</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'fig9'!$B$48:$S$48</c:f>
              <c:numCache>
                <c:formatCode>General</c:formatCode>
                <c:ptCount val="18"/>
                <c:pt idx="0">
                  <c:v>4.9865428261358351E-3</c:v>
                </c:pt>
                <c:pt idx="1">
                  <c:v>1.0644826985498623E-2</c:v>
                </c:pt>
                <c:pt idx="2">
                  <c:v>1.8669101700076032E-2</c:v>
                </c:pt>
                <c:pt idx="3">
                  <c:v>3.5001391121227002E-3</c:v>
                </c:pt>
                <c:pt idx="4">
                  <c:v>3.9316480196388568E-3</c:v>
                </c:pt>
                <c:pt idx="5">
                  <c:v>-3.1877900203282974E-2</c:v>
                </c:pt>
                <c:pt idx="6">
                  <c:v>-1.1868886284030948E-2</c:v>
                </c:pt>
                <c:pt idx="7">
                  <c:v>-3.1827175070879114E-2</c:v>
                </c:pt>
                <c:pt idx="8">
                  <c:v>-3.5973469624661962E-2</c:v>
                </c:pt>
                <c:pt idx="9">
                  <c:v>-6.8176867696883754E-3</c:v>
                </c:pt>
                <c:pt idx="10">
                  <c:v>-2.6342925813136176E-2</c:v>
                </c:pt>
                <c:pt idx="11">
                  <c:v>2.5295556572136516E-2</c:v>
                </c:pt>
                <c:pt idx="12">
                  <c:v>7.7822091655818881E-2</c:v>
                </c:pt>
                <c:pt idx="13">
                  <c:v>0.10422086922891882</c:v>
                </c:pt>
                <c:pt idx="14">
                  <c:v>-2.9739137405579503E-2</c:v>
                </c:pt>
                <c:pt idx="15">
                  <c:v>-1.1348287597531535E-2</c:v>
                </c:pt>
                <c:pt idx="16">
                  <c:v>-2.3949306753837826E-2</c:v>
                </c:pt>
                <c:pt idx="17">
                  <c:v>-2.7457521551632849E-2</c:v>
                </c:pt>
              </c:numCache>
            </c:numRef>
          </c:val>
          <c:smooth val="0"/>
        </c:ser>
        <c:ser>
          <c:idx val="4"/>
          <c:order val="4"/>
          <c:tx>
            <c:strRef>
              <c:f>'fig9'!$A$49</c:f>
              <c:strCache>
                <c:ptCount val="1"/>
                <c:pt idx="0">
                  <c:v>CPGAP</c:v>
                </c:pt>
              </c:strCache>
            </c:strRef>
          </c:tx>
          <c:spPr>
            <a:ln>
              <a:solidFill>
                <a:schemeClr val="bg1">
                  <a:lumMod val="50000"/>
                </a:schemeClr>
              </a:solidFill>
            </a:ln>
          </c:spPr>
          <c:marker>
            <c:symbol val="none"/>
          </c:marker>
          <c:cat>
            <c:numRef>
              <c:f>'fig9'!$B$44:$S$44</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'fig9'!$B$49:$S$49</c:f>
              <c:numCache>
                <c:formatCode>General</c:formatCode>
                <c:ptCount val="18"/>
                <c:pt idx="0">
                  <c:v>-2.3969415149465524E-2</c:v>
                </c:pt>
                <c:pt idx="1">
                  <c:v>6.9802899223867084E-3</c:v>
                </c:pt>
                <c:pt idx="2">
                  <c:v>1.5339023102009818E-2</c:v>
                </c:pt>
                <c:pt idx="3">
                  <c:v>3.6340551142561406E-2</c:v>
                </c:pt>
                <c:pt idx="4">
                  <c:v>-2.403796786517331E-3</c:v>
                </c:pt>
                <c:pt idx="5">
                  <c:v>-2.1598983688446528E-2</c:v>
                </c:pt>
                <c:pt idx="6">
                  <c:v>-1.0908719633940684E-2</c:v>
                </c:pt>
                <c:pt idx="7">
                  <c:v>8.0869081734688509E-4</c:v>
                </c:pt>
                <c:pt idx="8">
                  <c:v>-2.5901150787103748E-2</c:v>
                </c:pt>
                <c:pt idx="9">
                  <c:v>-2.5783604300485468E-2</c:v>
                </c:pt>
                <c:pt idx="10">
                  <c:v>-8.6558518493036821E-3</c:v>
                </c:pt>
                <c:pt idx="11">
                  <c:v>5.3533428977886157E-3</c:v>
                </c:pt>
                <c:pt idx="12">
                  <c:v>3.1783732449760203E-2</c:v>
                </c:pt>
                <c:pt idx="13">
                  <c:v>5.7648352430504618E-2</c:v>
                </c:pt>
                <c:pt idx="14">
                  <c:v>3.0778589087456346E-2</c:v>
                </c:pt>
                <c:pt idx="15">
                  <c:v>1.646313177537355E-3</c:v>
                </c:pt>
                <c:pt idx="16">
                  <c:v>-2.170095299472926E-2</c:v>
                </c:pt>
                <c:pt idx="17">
                  <c:v>-4.0025093114886341E-2</c:v>
                </c:pt>
              </c:numCache>
            </c:numRef>
          </c:val>
          <c:smooth val="0"/>
        </c:ser>
        <c:ser>
          <c:idx val="5"/>
          <c:order val="5"/>
          <c:tx>
            <c:strRef>
              <c:f>'fig9'!$A$50</c:f>
              <c:strCache>
                <c:ptCount val="1"/>
                <c:pt idx="0">
                  <c:v>UGAP</c:v>
                </c:pt>
              </c:strCache>
            </c:strRef>
          </c:tx>
          <c:spPr>
            <a:ln>
              <a:solidFill>
                <a:schemeClr val="bg1">
                  <a:lumMod val="75000"/>
                </a:schemeClr>
              </a:solidFill>
              <a:prstDash val="sysDash"/>
            </a:ln>
          </c:spPr>
          <c:marker>
            <c:symbol val="none"/>
          </c:marker>
          <c:cat>
            <c:numRef>
              <c:f>'fig9'!$B$44:$S$44</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'fig9'!$B$50:$S$50</c:f>
              <c:numCache>
                <c:formatCode>General</c:formatCode>
                <c:ptCount val="18"/>
                <c:pt idx="0">
                  <c:v>9.397590323272792E-2</c:v>
                </c:pt>
                <c:pt idx="1">
                  <c:v>-0.10520007256626734</c:v>
                </c:pt>
                <c:pt idx="2">
                  <c:v>-0.13028694690762149</c:v>
                </c:pt>
                <c:pt idx="3">
                  <c:v>-0.14085745653797849</c:v>
                </c:pt>
                <c:pt idx="4">
                  <c:v>4.970678806331074E-2</c:v>
                </c:pt>
                <c:pt idx="5">
                  <c:v>0.1512469101126824</c:v>
                </c:pt>
                <c:pt idx="6">
                  <c:v>0.1611003195493142</c:v>
                </c:pt>
                <c:pt idx="7">
                  <c:v>0.10089677213572248</c:v>
                </c:pt>
                <c:pt idx="8">
                  <c:v>5.3575736271918147E-2</c:v>
                </c:pt>
                <c:pt idx="9">
                  <c:v>0.1436644669350722</c:v>
                </c:pt>
                <c:pt idx="10">
                  <c:v>7.1056081409710176E-2</c:v>
                </c:pt>
                <c:pt idx="11">
                  <c:v>-6.2369224883780564E-2</c:v>
                </c:pt>
                <c:pt idx="12">
                  <c:v>-0.18584161755274731</c:v>
                </c:pt>
                <c:pt idx="13">
                  <c:v>-0.25808966571143049</c:v>
                </c:pt>
                <c:pt idx="14">
                  <c:v>-5.5173602361980933E-2</c:v>
                </c:pt>
                <c:pt idx="15">
                  <c:v>0.12982412210789934</c:v>
                </c:pt>
                <c:pt idx="16">
                  <c:v>5.7975878356740923E-2</c:v>
                </c:pt>
                <c:pt idx="17">
                  <c:v>7.2172995109712798E-2</c:v>
                </c:pt>
              </c:numCache>
            </c:numRef>
          </c:val>
          <c:smooth val="0"/>
        </c:ser>
        <c:dLbls>
          <c:showLegendKey val="0"/>
          <c:showVal val="0"/>
          <c:showCatName val="0"/>
          <c:showSerName val="0"/>
          <c:showPercent val="0"/>
          <c:showBubbleSize val="0"/>
        </c:dLbls>
        <c:smooth val="0"/>
        <c:axId val="243468296"/>
        <c:axId val="243468688"/>
      </c:lineChart>
      <c:catAx>
        <c:axId val="243468296"/>
        <c:scaling>
          <c:orientation val="minMax"/>
        </c:scaling>
        <c:delete val="0"/>
        <c:axPos val="b"/>
        <c:numFmt formatCode="General" sourceLinked="1"/>
        <c:majorTickMark val="out"/>
        <c:minorTickMark val="none"/>
        <c:tickLblPos val="nextTo"/>
        <c:txPr>
          <a:bodyPr rot="-5400000" vert="horz"/>
          <a:lstStyle/>
          <a:p>
            <a:pPr>
              <a:defRPr/>
            </a:pPr>
            <a:endParaRPr lang="sk-SK"/>
          </a:p>
        </c:txPr>
        <c:crossAx val="243468688"/>
        <c:crosses val="autoZero"/>
        <c:auto val="1"/>
        <c:lblAlgn val="ctr"/>
        <c:lblOffset val="100"/>
        <c:noMultiLvlLbl val="0"/>
      </c:catAx>
      <c:valAx>
        <c:axId val="243468688"/>
        <c:scaling>
          <c:orientation val="minMax"/>
        </c:scaling>
        <c:delete val="0"/>
        <c:axPos val="l"/>
        <c:majorGridlines>
          <c:spPr>
            <a:ln>
              <a:solidFill>
                <a:schemeClr val="bg1">
                  <a:lumMod val="75000"/>
                </a:schemeClr>
              </a:solidFill>
              <a:prstDash val="sysDot"/>
            </a:ln>
          </c:spPr>
        </c:majorGridlines>
        <c:numFmt formatCode="#,##0.00" sourceLinked="0"/>
        <c:majorTickMark val="out"/>
        <c:minorTickMark val="none"/>
        <c:tickLblPos val="nextTo"/>
        <c:crossAx val="243468296"/>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strRef>
              <c:f>'fig9'!$A$79</c:f>
              <c:strCache>
                <c:ptCount val="1"/>
                <c:pt idx="0">
                  <c:v>CC</c:v>
                </c:pt>
              </c:strCache>
            </c:strRef>
          </c:tx>
          <c:spPr>
            <a:ln>
              <a:solidFill>
                <a:sysClr val="windowText" lastClr="000000"/>
              </a:solidFill>
            </a:ln>
          </c:spPr>
          <c:marker>
            <c:symbol val="none"/>
          </c:marker>
          <c:cat>
            <c:numRef>
              <c:f>'fig9'!$B$78:$S$78</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'fig9'!$B$79:$S$79</c:f>
              <c:numCache>
                <c:formatCode>0.00%</c:formatCode>
                <c:ptCount val="18"/>
                <c:pt idx="0">
                  <c:v>-1.0918158916794075E-2</c:v>
                </c:pt>
                <c:pt idx="1">
                  <c:v>3.964563990436061E-4</c:v>
                </c:pt>
                <c:pt idx="2">
                  <c:v>1.4105360586133556E-2</c:v>
                </c:pt>
                <c:pt idx="3">
                  <c:v>1.4762335434713281E-2</c:v>
                </c:pt>
                <c:pt idx="4">
                  <c:v>-1.8821404824149927E-3</c:v>
                </c:pt>
                <c:pt idx="5">
                  <c:v>-4.4076395862849898E-3</c:v>
                </c:pt>
                <c:pt idx="6">
                  <c:v>-5.7887194162399239E-3</c:v>
                </c:pt>
                <c:pt idx="7">
                  <c:v>-1.7541164399929603E-3</c:v>
                </c:pt>
                <c:pt idx="8">
                  <c:v>-7.0319678968382765E-3</c:v>
                </c:pt>
                <c:pt idx="9">
                  <c:v>-9.5694378167315887E-3</c:v>
                </c:pt>
                <c:pt idx="10">
                  <c:v>-3.7220526240367806E-3</c:v>
                </c:pt>
                <c:pt idx="11">
                  <c:v>1.3417116350673897E-3</c:v>
                </c:pt>
                <c:pt idx="12">
                  <c:v>1.1991800609483865E-2</c:v>
                </c:pt>
                <c:pt idx="13">
                  <c:v>1.5284846262016401E-2</c:v>
                </c:pt>
                <c:pt idx="14">
                  <c:v>5.1886092743276481E-4</c:v>
                </c:pt>
                <c:pt idx="15">
                  <c:v>-1.1573291702146934E-3</c:v>
                </c:pt>
                <c:pt idx="16">
                  <c:v>-2.6346168055032017E-3</c:v>
                </c:pt>
                <c:pt idx="17">
                  <c:v>-5.9341571210573011E-3</c:v>
                </c:pt>
              </c:numCache>
            </c:numRef>
          </c:val>
          <c:smooth val="0"/>
        </c:ser>
        <c:dLbls>
          <c:showLegendKey val="0"/>
          <c:showVal val="0"/>
          <c:showCatName val="0"/>
          <c:showSerName val="0"/>
          <c:showPercent val="0"/>
          <c:showBubbleSize val="0"/>
        </c:dLbls>
        <c:smooth val="0"/>
        <c:axId val="243469472"/>
        <c:axId val="243469864"/>
      </c:lineChart>
      <c:catAx>
        <c:axId val="243469472"/>
        <c:scaling>
          <c:orientation val="minMax"/>
        </c:scaling>
        <c:delete val="0"/>
        <c:axPos val="b"/>
        <c:numFmt formatCode="General" sourceLinked="1"/>
        <c:majorTickMark val="out"/>
        <c:minorTickMark val="none"/>
        <c:tickLblPos val="nextTo"/>
        <c:crossAx val="243469864"/>
        <c:crosses val="autoZero"/>
        <c:auto val="1"/>
        <c:lblAlgn val="ctr"/>
        <c:lblOffset val="100"/>
        <c:noMultiLvlLbl val="0"/>
      </c:catAx>
      <c:valAx>
        <c:axId val="243469864"/>
        <c:scaling>
          <c:orientation val="minMax"/>
        </c:scaling>
        <c:delete val="0"/>
        <c:axPos val="l"/>
        <c:majorGridlines/>
        <c:numFmt formatCode="0.00%" sourceLinked="1"/>
        <c:majorTickMark val="out"/>
        <c:minorTickMark val="none"/>
        <c:tickLblPos val="nextTo"/>
        <c:crossAx val="24346947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779210060147585E-2"/>
          <c:y val="5.9756915001009492E-2"/>
          <c:w val="0.77544209973753275"/>
          <c:h val="0.80200484554815266"/>
        </c:manualLayout>
      </c:layout>
      <c:barChart>
        <c:barDir val="col"/>
        <c:grouping val="clustered"/>
        <c:varyColors val="0"/>
        <c:ser>
          <c:idx val="0"/>
          <c:order val="0"/>
          <c:tx>
            <c:v>CBR</c:v>
          </c:tx>
          <c:spPr>
            <a:solidFill>
              <a:schemeClr val="bg1">
                <a:lumMod val="75000"/>
              </a:schemeClr>
            </a:solidFill>
            <a:ln>
              <a:solidFill>
                <a:schemeClr val="bg1">
                  <a:lumMod val="75000"/>
                </a:schemeClr>
              </a:solidFill>
            </a:ln>
            <a:effectLst/>
          </c:spPr>
          <c:invertIfNegative val="0"/>
          <c:cat>
            <c:numRef>
              <c:f>[5]RRZ!$I$2:$T$2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table5!$B$35:$M$35</c:f>
              <c:numCache>
                <c:formatCode>#\ ##0.0</c:formatCode>
                <c:ptCount val="12"/>
                <c:pt idx="0">
                  <c:v>-1.4172732197380085</c:v>
                </c:pt>
                <c:pt idx="1">
                  <c:v>-3.4545301675345023E-2</c:v>
                </c:pt>
                <c:pt idx="2">
                  <c:v>-0.50140118642380338</c:v>
                </c:pt>
                <c:pt idx="3">
                  <c:v>-0.37682489257340157</c:v>
                </c:pt>
                <c:pt idx="4">
                  <c:v>0.51068707413237546</c:v>
                </c:pt>
                <c:pt idx="5">
                  <c:v>-6.0275369823062863E-2</c:v>
                </c:pt>
                <c:pt idx="6">
                  <c:v>-0.18433367248213892</c:v>
                </c:pt>
                <c:pt idx="7">
                  <c:v>-0.13710422717142592</c:v>
                </c:pt>
                <c:pt idx="8">
                  <c:v>-0.21814169248309812</c:v>
                </c:pt>
                <c:pt idx="9">
                  <c:v>0.49106127178427145</c:v>
                </c:pt>
                <c:pt idx="10">
                  <c:v>1.0051440127365845</c:v>
                </c:pt>
                <c:pt idx="11">
                  <c:v>1.7264712923554062</c:v>
                </c:pt>
              </c:numCache>
            </c:numRef>
          </c:val>
        </c:ser>
        <c:ser>
          <c:idx val="1"/>
          <c:order val="1"/>
          <c:tx>
            <c:v>EC</c:v>
          </c:tx>
          <c:spPr>
            <a:solidFill>
              <a:schemeClr val="tx1"/>
            </a:solidFill>
            <a:ln>
              <a:noFill/>
            </a:ln>
            <a:effectLst/>
          </c:spPr>
          <c:invertIfNegative val="0"/>
          <c:cat>
            <c:numRef>
              <c:f>[5]RRZ!$I$2:$T$2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table5!$B$37:$M$37</c:f>
              <c:numCache>
                <c:formatCode>0.0</c:formatCode>
                <c:ptCount val="12"/>
                <c:pt idx="0">
                  <c:v>-0.36535260514133755</c:v>
                </c:pt>
                <c:pt idx="1">
                  <c:v>0</c:v>
                </c:pt>
                <c:pt idx="2">
                  <c:v>-0.82917293599003938</c:v>
                </c:pt>
                <c:pt idx="3">
                  <c:v>-0.26562863625785432</c:v>
                </c:pt>
                <c:pt idx="4">
                  <c:v>0</c:v>
                </c:pt>
                <c:pt idx="5">
                  <c:v>0.19747944418512803</c:v>
                </c:pt>
                <c:pt idx="6">
                  <c:v>0.1735823991269283</c:v>
                </c:pt>
                <c:pt idx="7">
                  <c:v>-0.17087267375671919</c:v>
                </c:pt>
                <c:pt idx="8">
                  <c:v>0.37927246957411298</c:v>
                </c:pt>
                <c:pt idx="9">
                  <c:v>0.17041215527957823</c:v>
                </c:pt>
                <c:pt idx="10">
                  <c:v>0.43896510597442706</c:v>
                </c:pt>
                <c:pt idx="11">
                  <c:v>1.018701895985993</c:v>
                </c:pt>
              </c:numCache>
            </c:numRef>
          </c:val>
        </c:ser>
        <c:dLbls>
          <c:showLegendKey val="0"/>
          <c:showVal val="0"/>
          <c:showCatName val="0"/>
          <c:showSerName val="0"/>
          <c:showPercent val="0"/>
          <c:showBubbleSize val="0"/>
        </c:dLbls>
        <c:gapWidth val="100"/>
        <c:overlap val="-7"/>
        <c:axId val="243470648"/>
        <c:axId val="243471040"/>
      </c:barChart>
      <c:catAx>
        <c:axId val="2434706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onstantia" panose="02030602050306030303" pitchFamily="18" charset="0"/>
                <a:ea typeface="+mn-ea"/>
                <a:cs typeface="+mn-cs"/>
              </a:defRPr>
            </a:pPr>
            <a:endParaRPr lang="sk-SK"/>
          </a:p>
        </c:txPr>
        <c:crossAx val="243471040"/>
        <c:crosses val="autoZero"/>
        <c:auto val="1"/>
        <c:lblAlgn val="ctr"/>
        <c:lblOffset val="100"/>
        <c:noMultiLvlLbl val="0"/>
      </c:catAx>
      <c:valAx>
        <c:axId val="243471040"/>
        <c:scaling>
          <c:orientation val="minMax"/>
          <c:min val="-1.5"/>
        </c:scaling>
        <c:delete val="0"/>
        <c:axPos val="l"/>
        <c:majorGridlines>
          <c:spPr>
            <a:ln w="9525" cap="flat" cmpd="sng" algn="ctr">
              <a:solidFill>
                <a:schemeClr val="bg1">
                  <a:lumMod val="75000"/>
                </a:schemeClr>
              </a:solidFill>
              <a:prstDash val="sysDot"/>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onstantia" panose="02030602050306030303" pitchFamily="18" charset="0"/>
                <a:ea typeface="+mn-ea"/>
                <a:cs typeface="+mn-cs"/>
              </a:defRPr>
            </a:pPr>
            <a:endParaRPr lang="sk-SK"/>
          </a:p>
        </c:txPr>
        <c:crossAx val="243470648"/>
        <c:crosses val="autoZero"/>
        <c:crossBetween val="between"/>
      </c:valAx>
      <c:spPr>
        <a:noFill/>
        <a:ln>
          <a:noFill/>
        </a:ln>
        <a:effectLst/>
      </c:spPr>
    </c:plotArea>
    <c:legend>
      <c:legendPos val="r"/>
      <c:layout>
        <c:manualLayout>
          <c:xMode val="edge"/>
          <c:yMode val="edge"/>
          <c:x val="0.87091212598425194"/>
          <c:y val="0.34957561074096505"/>
          <c:w val="9.4421207349081368E-2"/>
          <c:h val="0.262803957197657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onstantia" panose="02030602050306030303" pitchFamily="18" charset="0"/>
              <a:ea typeface="+mn-ea"/>
              <a:cs typeface="+mn-cs"/>
            </a:defRPr>
          </a:pPr>
          <a:endParaRPr lang="sk-SK"/>
        </a:p>
      </c:txPr>
    </c:legend>
    <c:plotVisOnly val="1"/>
    <c:dispBlanksAs val="gap"/>
    <c:showDLblsOverMax val="0"/>
  </c:chart>
  <c:spPr>
    <a:solidFill>
      <a:sysClr val="window" lastClr="FFFFFF"/>
    </a:solidFill>
    <a:ln w="9525" cap="flat" cmpd="sng" algn="ctr">
      <a:noFill/>
      <a:round/>
    </a:ln>
    <a:effectLst/>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'fig15'!$A$2</c:f>
              <c:strCache>
                <c:ptCount val="1"/>
                <c:pt idx="0">
                  <c:v>one-offs</c:v>
                </c:pt>
              </c:strCache>
            </c:strRef>
          </c:tx>
          <c:spPr>
            <a:solidFill>
              <a:schemeClr val="tx1"/>
            </a:solidFill>
            <a:ln>
              <a:solidFill>
                <a:sysClr val="windowText" lastClr="000000"/>
              </a:solidFill>
            </a:ln>
          </c:spPr>
          <c:cat>
            <c:numRef>
              <c:f>'fig15'!$B$1:$Q$1</c:f>
              <c:numCache>
                <c:formatCode>General</c:formatCode>
                <c:ptCount val="1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numCache>
            </c:numRef>
          </c:cat>
          <c:val>
            <c:numRef>
              <c:f>'fig15'!$B$2:$Q$2</c:f>
              <c:numCache>
                <c:formatCode>0.00</c:formatCode>
                <c:ptCount val="16"/>
                <c:pt idx="0">
                  <c:v>-0.15298272958093465</c:v>
                </c:pt>
                <c:pt idx="1">
                  <c:v>-0.12683068481845031</c:v>
                </c:pt>
                <c:pt idx="2">
                  <c:v>-8.1375782219993198E-2</c:v>
                </c:pt>
                <c:pt idx="3">
                  <c:v>5.1139137379679322</c:v>
                </c:pt>
                <c:pt idx="4">
                  <c:v>-0.42823432788032689</c:v>
                </c:pt>
                <c:pt idx="5">
                  <c:v>1.431714327872629</c:v>
                </c:pt>
                <c:pt idx="6">
                  <c:v>1.019220649719295</c:v>
                </c:pt>
                <c:pt idx="7">
                  <c:v>5.9699999999801578E-5</c:v>
                </c:pt>
                <c:pt idx="8">
                  <c:v>-0.36169392934802225</c:v>
                </c:pt>
                <c:pt idx="9">
                  <c:v>7.9461859091181419E-2</c:v>
                </c:pt>
                <c:pt idx="10">
                  <c:v>-0.53121292645572871</c:v>
                </c:pt>
                <c:pt idx="11">
                  <c:v>0.26821461569551508</c:v>
                </c:pt>
                <c:pt idx="12">
                  <c:v>0.34140886205490084</c:v>
                </c:pt>
                <c:pt idx="13">
                  <c:v>1.8898470096828379E-3</c:v>
                </c:pt>
                <c:pt idx="14">
                  <c:v>0.67346372206113148</c:v>
                </c:pt>
                <c:pt idx="15">
                  <c:v>-0.2339791320787013</c:v>
                </c:pt>
              </c:numCache>
            </c:numRef>
          </c:val>
        </c:ser>
        <c:ser>
          <c:idx val="1"/>
          <c:order val="1"/>
          <c:tx>
            <c:strRef>
              <c:f>'fig15'!$A$3</c:f>
              <c:strCache>
                <c:ptCount val="1"/>
                <c:pt idx="0">
                  <c:v>output gap</c:v>
                </c:pt>
              </c:strCache>
            </c:strRef>
          </c:tx>
          <c:spPr>
            <a:solidFill>
              <a:schemeClr val="bg1">
                <a:lumMod val="50000"/>
              </a:schemeClr>
            </a:solidFill>
            <a:ln>
              <a:solidFill>
                <a:schemeClr val="bg1">
                  <a:lumMod val="50000"/>
                </a:schemeClr>
              </a:solidFill>
            </a:ln>
          </c:spPr>
          <c:cat>
            <c:numRef>
              <c:f>'fig15'!$B$1:$Q$1</c:f>
              <c:numCache>
                <c:formatCode>General</c:formatCode>
                <c:ptCount val="1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numCache>
            </c:numRef>
          </c:cat>
          <c:val>
            <c:numRef>
              <c:f>'fig15'!$B$3:$Q$3</c:f>
              <c:numCache>
                <c:formatCode>0.00</c:formatCode>
                <c:ptCount val="16"/>
                <c:pt idx="0">
                  <c:v>0.204289828859816</c:v>
                </c:pt>
                <c:pt idx="1">
                  <c:v>0.29019647768541879</c:v>
                </c:pt>
                <c:pt idx="2">
                  <c:v>-4.6594401534032576E-2</c:v>
                </c:pt>
                <c:pt idx="3">
                  <c:v>-0.41954962191807432</c:v>
                </c:pt>
                <c:pt idx="4">
                  <c:v>-0.62257763825945733</c:v>
                </c:pt>
                <c:pt idx="5">
                  <c:v>-0.5233962966022695</c:v>
                </c:pt>
                <c:pt idx="6">
                  <c:v>-0.27091945830613684</c:v>
                </c:pt>
                <c:pt idx="7">
                  <c:v>0.12954346851152615</c:v>
                </c:pt>
                <c:pt idx="8">
                  <c:v>0.42204852775839929</c:v>
                </c:pt>
                <c:pt idx="9">
                  <c:v>0.76248907254917897</c:v>
                </c:pt>
                <c:pt idx="10">
                  <c:v>1.1888499833223707</c:v>
                </c:pt>
                <c:pt idx="11">
                  <c:v>1.0124432389331439</c:v>
                </c:pt>
                <c:pt idx="12">
                  <c:v>0.51356041683443965</c:v>
                </c:pt>
                <c:pt idx="13">
                  <c:v>0.20711934472936933</c:v>
                </c:pt>
                <c:pt idx="14">
                  <c:v>-0.27741590627491891</c:v>
                </c:pt>
                <c:pt idx="15">
                  <c:v>-0.45080467007021352</c:v>
                </c:pt>
              </c:numCache>
            </c:numRef>
          </c:val>
        </c:ser>
        <c:ser>
          <c:idx val="2"/>
          <c:order val="2"/>
          <c:tx>
            <c:strRef>
              <c:f>'fig15'!$A$4</c:f>
              <c:strCache>
                <c:ptCount val="1"/>
                <c:pt idx="0">
                  <c:v>elasticities</c:v>
                </c:pt>
              </c:strCache>
            </c:strRef>
          </c:tx>
          <c:spPr>
            <a:solidFill>
              <a:schemeClr val="bg1"/>
            </a:solidFill>
            <a:ln>
              <a:solidFill>
                <a:sysClr val="windowText" lastClr="000000"/>
              </a:solidFill>
            </a:ln>
          </c:spPr>
          <c:cat>
            <c:numRef>
              <c:f>'fig15'!$B$1:$Q$1</c:f>
              <c:numCache>
                <c:formatCode>General</c:formatCode>
                <c:ptCount val="1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numCache>
            </c:numRef>
          </c:cat>
          <c:val>
            <c:numRef>
              <c:f>'fig15'!$B$4:$Q$4</c:f>
              <c:numCache>
                <c:formatCode>0.00</c:formatCode>
                <c:ptCount val="16"/>
                <c:pt idx="0">
                  <c:v>-0.14244087763042562</c:v>
                </c:pt>
                <c:pt idx="1">
                  <c:v>-0.1982479539732297</c:v>
                </c:pt>
                <c:pt idx="2">
                  <c:v>5.8248747756386637E-2</c:v>
                </c:pt>
                <c:pt idx="3">
                  <c:v>0.12062969729621315</c:v>
                </c:pt>
                <c:pt idx="4">
                  <c:v>7.3309833943044939E-2</c:v>
                </c:pt>
                <c:pt idx="5">
                  <c:v>3.9667969781528187E-2</c:v>
                </c:pt>
                <c:pt idx="6">
                  <c:v>6.0711962132890013E-2</c:v>
                </c:pt>
                <c:pt idx="7">
                  <c:v>9.3688887077792271E-2</c:v>
                </c:pt>
                <c:pt idx="8">
                  <c:v>7.067330360461288E-2</c:v>
                </c:pt>
                <c:pt idx="9">
                  <c:v>-7.6377181340542638E-2</c:v>
                </c:pt>
                <c:pt idx="10">
                  <c:v>-0.42198088965809366</c:v>
                </c:pt>
                <c:pt idx="11">
                  <c:v>-0.46255365030524143</c:v>
                </c:pt>
                <c:pt idx="12">
                  <c:v>0.40750910905085713</c:v>
                </c:pt>
                <c:pt idx="13">
                  <c:v>0.15641109674617004</c:v>
                </c:pt>
                <c:pt idx="14">
                  <c:v>5.6239603099943858E-2</c:v>
                </c:pt>
                <c:pt idx="15">
                  <c:v>8.4152651922982297E-2</c:v>
                </c:pt>
              </c:numCache>
            </c:numRef>
          </c:val>
        </c:ser>
        <c:ser>
          <c:idx val="3"/>
          <c:order val="3"/>
          <c:tx>
            <c:strRef>
              <c:f>'fig15'!$A$5</c:f>
              <c:strCache>
                <c:ptCount val="1"/>
                <c:pt idx="0">
                  <c:v>budgetary items</c:v>
                </c:pt>
              </c:strCache>
            </c:strRef>
          </c:tx>
          <c:spPr>
            <a:solidFill>
              <a:schemeClr val="tx1">
                <a:lumMod val="50000"/>
                <a:lumOff val="50000"/>
              </a:schemeClr>
            </a:solidFill>
            <a:ln>
              <a:solidFill>
                <a:schemeClr val="tx1">
                  <a:lumMod val="75000"/>
                  <a:lumOff val="25000"/>
                </a:schemeClr>
              </a:solidFill>
            </a:ln>
          </c:spPr>
          <c:cat>
            <c:numRef>
              <c:f>'fig15'!$B$1:$Q$1</c:f>
              <c:numCache>
                <c:formatCode>General</c:formatCode>
                <c:ptCount val="1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numCache>
            </c:numRef>
          </c:cat>
          <c:val>
            <c:numRef>
              <c:f>'fig15'!$B$5:$Q$5</c:f>
              <c:numCache>
                <c:formatCode>0.00</c:formatCode>
                <c:ptCount val="16"/>
                <c:pt idx="0">
                  <c:v>3.2975064948419619E-2</c:v>
                </c:pt>
                <c:pt idx="1">
                  <c:v>0.21687894382254691</c:v>
                </c:pt>
                <c:pt idx="2">
                  <c:v>0.23352803259147045</c:v>
                </c:pt>
                <c:pt idx="3">
                  <c:v>3.5809327860135326E-2</c:v>
                </c:pt>
                <c:pt idx="4">
                  <c:v>0.1363358886000734</c:v>
                </c:pt>
                <c:pt idx="5">
                  <c:v>6.6342161894675511E-3</c:v>
                </c:pt>
                <c:pt idx="6">
                  <c:v>4.4489125965571696E-2</c:v>
                </c:pt>
                <c:pt idx="7">
                  <c:v>-1.3231972946834092E-2</c:v>
                </c:pt>
                <c:pt idx="8">
                  <c:v>-0.11222741817178301</c:v>
                </c:pt>
                <c:pt idx="9">
                  <c:v>-4.9743652778555261E-2</c:v>
                </c:pt>
                <c:pt idx="10">
                  <c:v>-7.8838165182181452E-2</c:v>
                </c:pt>
                <c:pt idx="11">
                  <c:v>3.1170261403534072E-2</c:v>
                </c:pt>
                <c:pt idx="12">
                  <c:v>-7.5622420080777478E-2</c:v>
                </c:pt>
                <c:pt idx="13">
                  <c:v>-0.13536088143987124</c:v>
                </c:pt>
                <c:pt idx="14">
                  <c:v>-3.3493813780909376E-2</c:v>
                </c:pt>
                <c:pt idx="15">
                  <c:v>-2.2087457649103859E-2</c:v>
                </c:pt>
              </c:numCache>
            </c:numRef>
          </c:val>
        </c:ser>
        <c:ser>
          <c:idx val="4"/>
          <c:order val="4"/>
          <c:tx>
            <c:strRef>
              <c:f>'fig15'!$A$6</c:f>
              <c:strCache>
                <c:ptCount val="1"/>
                <c:pt idx="0">
                  <c:v>disaggregation vs aggregation</c:v>
                </c:pt>
              </c:strCache>
            </c:strRef>
          </c:tx>
          <c:spPr>
            <a:solidFill>
              <a:schemeClr val="bg1">
                <a:lumMod val="85000"/>
              </a:schemeClr>
            </a:solidFill>
            <a:ln>
              <a:solidFill>
                <a:schemeClr val="bg1">
                  <a:lumMod val="85000"/>
                </a:schemeClr>
              </a:solidFill>
            </a:ln>
          </c:spPr>
          <c:cat>
            <c:numRef>
              <c:f>'fig15'!$B$1:$Q$1</c:f>
              <c:numCache>
                <c:formatCode>General</c:formatCode>
                <c:ptCount val="1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numCache>
            </c:numRef>
          </c:cat>
          <c:val>
            <c:numRef>
              <c:f>'fig15'!$B$6:$Q$6</c:f>
              <c:numCache>
                <c:formatCode>0.00</c:formatCode>
                <c:ptCount val="16"/>
                <c:pt idx="0">
                  <c:v>-0.32098388966377955</c:v>
                </c:pt>
                <c:pt idx="1">
                  <c:v>-0.36668521494714224</c:v>
                </c:pt>
                <c:pt idx="2">
                  <c:v>-0.14214927212959061</c:v>
                </c:pt>
                <c:pt idx="3">
                  <c:v>-0.29904915704220258</c:v>
                </c:pt>
                <c:pt idx="4">
                  <c:v>-3.2927201440389353E-2</c:v>
                </c:pt>
                <c:pt idx="5">
                  <c:v>-7.5907641504489712E-2</c:v>
                </c:pt>
                <c:pt idx="6">
                  <c:v>9.0453021621533874E-2</c:v>
                </c:pt>
                <c:pt idx="7">
                  <c:v>0.27641266808796455</c:v>
                </c:pt>
                <c:pt idx="8">
                  <c:v>-8.817579482502505E-2</c:v>
                </c:pt>
                <c:pt idx="9">
                  <c:v>0.20849906550665981</c:v>
                </c:pt>
                <c:pt idx="10">
                  <c:v>0.69033254424822932</c:v>
                </c:pt>
                <c:pt idx="11">
                  <c:v>0.67249640719391723</c:v>
                </c:pt>
                <c:pt idx="12">
                  <c:v>-1.5865548448880282</c:v>
                </c:pt>
                <c:pt idx="13">
                  <c:v>-0.40714098475060695</c:v>
                </c:pt>
                <c:pt idx="14">
                  <c:v>-0.11718135354270143</c:v>
                </c:pt>
                <c:pt idx="15">
                  <c:v>-1.0131317505131077E-2</c:v>
                </c:pt>
              </c:numCache>
            </c:numRef>
          </c:val>
        </c:ser>
        <c:dLbls>
          <c:showLegendKey val="0"/>
          <c:showVal val="0"/>
          <c:showCatName val="0"/>
          <c:showSerName val="0"/>
          <c:showPercent val="0"/>
          <c:showBubbleSize val="0"/>
        </c:dLbls>
        <c:axId val="243471824"/>
        <c:axId val="243472216"/>
      </c:areaChart>
      <c:catAx>
        <c:axId val="243471824"/>
        <c:scaling>
          <c:orientation val="minMax"/>
        </c:scaling>
        <c:delete val="0"/>
        <c:axPos val="b"/>
        <c:numFmt formatCode="General" sourceLinked="1"/>
        <c:majorTickMark val="out"/>
        <c:minorTickMark val="none"/>
        <c:tickLblPos val="nextTo"/>
        <c:crossAx val="243472216"/>
        <c:crosses val="autoZero"/>
        <c:auto val="1"/>
        <c:lblAlgn val="ctr"/>
        <c:lblOffset val="100"/>
        <c:noMultiLvlLbl val="0"/>
      </c:catAx>
      <c:valAx>
        <c:axId val="243472216"/>
        <c:scaling>
          <c:orientation val="minMax"/>
        </c:scaling>
        <c:delete val="0"/>
        <c:axPos val="l"/>
        <c:majorGridlines>
          <c:spPr>
            <a:ln>
              <a:solidFill>
                <a:schemeClr val="bg1">
                  <a:lumMod val="75000"/>
                </a:schemeClr>
              </a:solidFill>
              <a:prstDash val="sysDot"/>
            </a:ln>
          </c:spPr>
        </c:majorGridlines>
        <c:numFmt formatCode="0.00" sourceLinked="1"/>
        <c:majorTickMark val="out"/>
        <c:minorTickMark val="none"/>
        <c:tickLblPos val="nextTo"/>
        <c:crossAx val="243471824"/>
        <c:crosses val="autoZero"/>
        <c:crossBetween val="midCat"/>
      </c:valAx>
    </c:plotArea>
    <c:legend>
      <c:legendPos val="r"/>
      <c:layout/>
      <c:overlay val="0"/>
    </c:legend>
    <c:plotVisOnly val="1"/>
    <c:dispBlanksAs val="zero"/>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9440069991251"/>
          <c:y val="5.1400554097404488E-2"/>
          <c:w val="0.88187335958005253"/>
          <c:h val="0.89719889180519097"/>
        </c:manualLayout>
      </c:layout>
      <c:barChart>
        <c:barDir val="col"/>
        <c:grouping val="clustered"/>
        <c:varyColors val="0"/>
        <c:ser>
          <c:idx val="0"/>
          <c:order val="0"/>
          <c:tx>
            <c:strRef>
              <c:f>'fig15'!$A$2</c:f>
              <c:strCache>
                <c:ptCount val="1"/>
                <c:pt idx="0">
                  <c:v>one-offs</c:v>
                </c:pt>
              </c:strCache>
            </c:strRef>
          </c:tx>
          <c:spPr>
            <a:solidFill>
              <a:schemeClr val="tx1"/>
            </a:solidFill>
            <a:ln>
              <a:solidFill>
                <a:sysClr val="windowText" lastClr="000000"/>
              </a:solidFill>
            </a:ln>
          </c:spPr>
          <c:invertIfNegative val="0"/>
          <c:cat>
            <c:numRef>
              <c:f>'fig15'!$H$1:$Q$1</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'fig15'!$H$2:$Q$2</c:f>
              <c:numCache>
                <c:formatCode>0.00</c:formatCode>
                <c:ptCount val="10"/>
                <c:pt idx="0">
                  <c:v>1.019220649719295</c:v>
                </c:pt>
                <c:pt idx="1">
                  <c:v>5.9699999999801578E-5</c:v>
                </c:pt>
                <c:pt idx="2">
                  <c:v>-0.36169392934802225</c:v>
                </c:pt>
                <c:pt idx="3">
                  <c:v>7.9461859091181419E-2</c:v>
                </c:pt>
                <c:pt idx="4">
                  <c:v>-0.53121292645572871</c:v>
                </c:pt>
                <c:pt idx="5">
                  <c:v>0.26821461569551508</c:v>
                </c:pt>
                <c:pt idx="6">
                  <c:v>0.34140886205490084</c:v>
                </c:pt>
                <c:pt idx="7">
                  <c:v>1.8898470096828379E-3</c:v>
                </c:pt>
                <c:pt idx="8">
                  <c:v>0.67346372206113148</c:v>
                </c:pt>
                <c:pt idx="9">
                  <c:v>-0.2339791320787013</c:v>
                </c:pt>
              </c:numCache>
            </c:numRef>
          </c:val>
        </c:ser>
        <c:ser>
          <c:idx val="1"/>
          <c:order val="1"/>
          <c:tx>
            <c:strRef>
              <c:f>'fig15'!$A$3</c:f>
              <c:strCache>
                <c:ptCount val="1"/>
                <c:pt idx="0">
                  <c:v>output gap</c:v>
                </c:pt>
              </c:strCache>
            </c:strRef>
          </c:tx>
          <c:spPr>
            <a:solidFill>
              <a:schemeClr val="bg1">
                <a:lumMod val="50000"/>
              </a:schemeClr>
            </a:solidFill>
            <a:ln>
              <a:solidFill>
                <a:schemeClr val="bg1">
                  <a:lumMod val="50000"/>
                </a:schemeClr>
              </a:solidFill>
            </a:ln>
          </c:spPr>
          <c:invertIfNegative val="0"/>
          <c:cat>
            <c:numRef>
              <c:f>'fig15'!$H$1:$Q$1</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'fig15'!$H$3:$Q$3</c:f>
              <c:numCache>
                <c:formatCode>0.00</c:formatCode>
                <c:ptCount val="10"/>
                <c:pt idx="0">
                  <c:v>-0.27091945830613684</c:v>
                </c:pt>
                <c:pt idx="1">
                  <c:v>0.12954346851152615</c:v>
                </c:pt>
                <c:pt idx="2">
                  <c:v>0.42204852775839929</c:v>
                </c:pt>
                <c:pt idx="3">
                  <c:v>0.76248907254917897</c:v>
                </c:pt>
                <c:pt idx="4">
                  <c:v>1.1888499833223707</c:v>
                </c:pt>
                <c:pt idx="5">
                  <c:v>1.0124432389331439</c:v>
                </c:pt>
                <c:pt idx="6">
                  <c:v>0.51356041683443965</c:v>
                </c:pt>
                <c:pt idx="7">
                  <c:v>0.20711934472936933</c:v>
                </c:pt>
                <c:pt idx="8">
                  <c:v>-0.27741590627491891</c:v>
                </c:pt>
                <c:pt idx="9">
                  <c:v>-0.45080467007021352</c:v>
                </c:pt>
              </c:numCache>
            </c:numRef>
          </c:val>
        </c:ser>
        <c:ser>
          <c:idx val="2"/>
          <c:order val="2"/>
          <c:tx>
            <c:v>elasticity</c:v>
          </c:tx>
          <c:spPr>
            <a:solidFill>
              <a:srgbClr val="13B5EA"/>
            </a:solidFill>
            <a:ln>
              <a:solidFill>
                <a:srgbClr val="13B5EA"/>
              </a:solidFill>
            </a:ln>
          </c:spPr>
          <c:invertIfNegative val="0"/>
          <c:cat>
            <c:numRef>
              <c:f>'fig15'!$H$1:$Q$1</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'fig15'!$H$4:$Q$4</c:f>
              <c:numCache>
                <c:formatCode>0.00</c:formatCode>
                <c:ptCount val="10"/>
                <c:pt idx="0">
                  <c:v>6.0711962132890013E-2</c:v>
                </c:pt>
                <c:pt idx="1">
                  <c:v>9.3688887077792271E-2</c:v>
                </c:pt>
                <c:pt idx="2">
                  <c:v>7.067330360461288E-2</c:v>
                </c:pt>
                <c:pt idx="3">
                  <c:v>-7.6377181340542638E-2</c:v>
                </c:pt>
                <c:pt idx="4">
                  <c:v>-0.42198088965809366</c:v>
                </c:pt>
                <c:pt idx="5">
                  <c:v>-0.46255365030524143</c:v>
                </c:pt>
                <c:pt idx="6">
                  <c:v>0.40750910905085713</c:v>
                </c:pt>
                <c:pt idx="7">
                  <c:v>0.15641109674617004</c:v>
                </c:pt>
                <c:pt idx="8">
                  <c:v>5.6239603099943858E-2</c:v>
                </c:pt>
                <c:pt idx="9">
                  <c:v>8.4152651922982297E-2</c:v>
                </c:pt>
              </c:numCache>
            </c:numRef>
          </c:val>
        </c:ser>
        <c:ser>
          <c:idx val="3"/>
          <c:order val="3"/>
          <c:tx>
            <c:v>rozpočtové položky</c:v>
          </c:tx>
          <c:spPr>
            <a:solidFill>
              <a:schemeClr val="accent1">
                <a:lumMod val="75000"/>
              </a:schemeClr>
            </a:solidFill>
            <a:ln>
              <a:solidFill>
                <a:schemeClr val="accent1">
                  <a:lumMod val="75000"/>
                </a:schemeClr>
              </a:solidFill>
            </a:ln>
          </c:spPr>
          <c:invertIfNegative val="0"/>
          <c:cat>
            <c:numRef>
              <c:f>'fig15'!$H$1:$Q$1</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'fig15'!$H$5:$Q$5</c:f>
              <c:numCache>
                <c:formatCode>0.00</c:formatCode>
                <c:ptCount val="10"/>
                <c:pt idx="0">
                  <c:v>4.4489125965571696E-2</c:v>
                </c:pt>
                <c:pt idx="1">
                  <c:v>-1.3231972946834092E-2</c:v>
                </c:pt>
                <c:pt idx="2">
                  <c:v>-0.11222741817178301</c:v>
                </c:pt>
                <c:pt idx="3">
                  <c:v>-4.9743652778555261E-2</c:v>
                </c:pt>
                <c:pt idx="4">
                  <c:v>-7.8838165182181452E-2</c:v>
                </c:pt>
                <c:pt idx="5">
                  <c:v>3.1170261403534072E-2</c:v>
                </c:pt>
                <c:pt idx="6">
                  <c:v>-7.5622420080777478E-2</c:v>
                </c:pt>
                <c:pt idx="7">
                  <c:v>-0.13536088143987124</c:v>
                </c:pt>
                <c:pt idx="8">
                  <c:v>-3.3493813780909376E-2</c:v>
                </c:pt>
                <c:pt idx="9">
                  <c:v>-2.2087457649103859E-2</c:v>
                </c:pt>
              </c:numCache>
            </c:numRef>
          </c:val>
        </c:ser>
        <c:ser>
          <c:idx val="4"/>
          <c:order val="4"/>
          <c:tx>
            <c:v>agregácia vs. desagregácia</c:v>
          </c:tx>
          <c:spPr>
            <a:solidFill>
              <a:schemeClr val="bg1">
                <a:lumMod val="85000"/>
              </a:schemeClr>
            </a:solidFill>
            <a:ln>
              <a:solidFill>
                <a:schemeClr val="bg1">
                  <a:lumMod val="85000"/>
                </a:schemeClr>
              </a:solidFill>
            </a:ln>
          </c:spPr>
          <c:invertIfNegative val="0"/>
          <c:cat>
            <c:numRef>
              <c:f>'fig15'!$H$1:$Q$1</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'fig15'!$H$6:$Q$6</c:f>
              <c:numCache>
                <c:formatCode>0.00</c:formatCode>
                <c:ptCount val="10"/>
                <c:pt idx="0">
                  <c:v>9.0453021621533874E-2</c:v>
                </c:pt>
                <c:pt idx="1">
                  <c:v>0.27641266808796455</c:v>
                </c:pt>
                <c:pt idx="2">
                  <c:v>-8.817579482502505E-2</c:v>
                </c:pt>
                <c:pt idx="3">
                  <c:v>0.20849906550665981</c:v>
                </c:pt>
                <c:pt idx="4">
                  <c:v>0.69033254424822932</c:v>
                </c:pt>
                <c:pt idx="5">
                  <c:v>0.67249640719391723</c:v>
                </c:pt>
                <c:pt idx="6">
                  <c:v>-1.5865548448880282</c:v>
                </c:pt>
                <c:pt idx="7">
                  <c:v>-0.40714098475060695</c:v>
                </c:pt>
                <c:pt idx="8">
                  <c:v>-0.11718135354270143</c:v>
                </c:pt>
                <c:pt idx="9">
                  <c:v>-1.0131317505131077E-2</c:v>
                </c:pt>
              </c:numCache>
            </c:numRef>
          </c:val>
        </c:ser>
        <c:dLbls>
          <c:showLegendKey val="0"/>
          <c:showVal val="0"/>
          <c:showCatName val="0"/>
          <c:showSerName val="0"/>
          <c:showPercent val="0"/>
          <c:showBubbleSize val="0"/>
        </c:dLbls>
        <c:gapWidth val="10"/>
        <c:axId val="243473000"/>
        <c:axId val="243473392"/>
      </c:barChart>
      <c:catAx>
        <c:axId val="243473000"/>
        <c:scaling>
          <c:orientation val="minMax"/>
        </c:scaling>
        <c:delete val="0"/>
        <c:axPos val="b"/>
        <c:numFmt formatCode="General" sourceLinked="1"/>
        <c:majorTickMark val="out"/>
        <c:minorTickMark val="none"/>
        <c:tickLblPos val="low"/>
        <c:txPr>
          <a:bodyPr rot="-5400000" vert="horz"/>
          <a:lstStyle/>
          <a:p>
            <a:pPr>
              <a:defRPr/>
            </a:pPr>
            <a:endParaRPr lang="sk-SK"/>
          </a:p>
        </c:txPr>
        <c:crossAx val="243473392"/>
        <c:crosses val="autoZero"/>
        <c:auto val="1"/>
        <c:lblAlgn val="ctr"/>
        <c:lblOffset val="100"/>
        <c:noMultiLvlLbl val="0"/>
      </c:catAx>
      <c:valAx>
        <c:axId val="243473392"/>
        <c:scaling>
          <c:orientation val="minMax"/>
        </c:scaling>
        <c:delete val="0"/>
        <c:axPos val="l"/>
        <c:majorGridlines>
          <c:spPr>
            <a:ln>
              <a:solidFill>
                <a:schemeClr val="bg1">
                  <a:lumMod val="85000"/>
                </a:schemeClr>
              </a:solidFill>
              <a:prstDash val="sysDot"/>
            </a:ln>
          </c:spPr>
        </c:majorGridlines>
        <c:numFmt formatCode="0.00" sourceLinked="1"/>
        <c:majorTickMark val="out"/>
        <c:minorTickMark val="none"/>
        <c:tickLblPos val="nextTo"/>
        <c:crossAx val="243473000"/>
        <c:crosses val="autoZero"/>
        <c:crossBetween val="between"/>
      </c:valAx>
    </c:plotArea>
    <c:legend>
      <c:legendPos val="r"/>
      <c:layout>
        <c:manualLayout>
          <c:xMode val="edge"/>
          <c:yMode val="edge"/>
          <c:x val="0.12709812478259497"/>
          <c:y val="0.57986013986013984"/>
          <c:w val="0.47494335083114608"/>
          <c:h val="0.26772747156605425"/>
        </c:manualLayout>
      </c:layout>
      <c:overlay val="0"/>
      <c:txPr>
        <a:bodyPr/>
        <a:lstStyle/>
        <a:p>
          <a:pPr>
            <a:defRPr sz="900"/>
          </a:pPr>
          <a:endParaRPr lang="sk-SK"/>
        </a:p>
      </c:txPr>
    </c:legend>
    <c:plotVisOnly val="1"/>
    <c:dispBlanksAs val="zero"/>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9706911636045"/>
          <c:y val="5.1400554097404488E-2"/>
          <c:w val="0.61659405074365703"/>
          <c:h val="0.89719889180519097"/>
        </c:manualLayout>
      </c:layout>
      <c:lineChart>
        <c:grouping val="standard"/>
        <c:varyColors val="0"/>
        <c:ser>
          <c:idx val="0"/>
          <c:order val="0"/>
          <c:tx>
            <c:strRef>
              <c:f>'ann3'!$D$25</c:f>
              <c:strCache>
                <c:ptCount val="1"/>
                <c:pt idx="0">
                  <c:v>YGAP_MNB</c:v>
                </c:pt>
              </c:strCache>
            </c:strRef>
          </c:tx>
          <c:spPr>
            <a:ln>
              <a:solidFill>
                <a:sysClr val="windowText" lastClr="000000"/>
              </a:solidFill>
            </a:ln>
          </c:spPr>
          <c:marker>
            <c:symbol val="none"/>
          </c:marker>
          <c:cat>
            <c:numRef>
              <c:f>'ann3'!$E$24:$V$24</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'ann3'!$E$25:$V$25</c:f>
              <c:numCache>
                <c:formatCode>General</c:formatCode>
                <c:ptCount val="18"/>
                <c:pt idx="0">
                  <c:v>-2.1411762485367882E-2</c:v>
                </c:pt>
                <c:pt idx="1">
                  <c:v>5.1588017505914728E-3</c:v>
                </c:pt>
                <c:pt idx="2">
                  <c:v>1.203861635311493E-2</c:v>
                </c:pt>
                <c:pt idx="3">
                  <c:v>1.6755239790546675E-2</c:v>
                </c:pt>
                <c:pt idx="4">
                  <c:v>-4.9229851637667644E-3</c:v>
                </c:pt>
                <c:pt idx="5">
                  <c:v>-1.0195209905329169E-2</c:v>
                </c:pt>
                <c:pt idx="6">
                  <c:v>-6.1958967147108255E-3</c:v>
                </c:pt>
                <c:pt idx="7">
                  <c:v>-3.3526012872920484E-3</c:v>
                </c:pt>
                <c:pt idx="8">
                  <c:v>-5.1311676277300952E-3</c:v>
                </c:pt>
                <c:pt idx="9">
                  <c:v>-7.9182646642085106E-3</c:v>
                </c:pt>
                <c:pt idx="10">
                  <c:v>-5.9730661777487827E-3</c:v>
                </c:pt>
                <c:pt idx="11">
                  <c:v>6.4551384376943695E-3</c:v>
                </c:pt>
                <c:pt idx="12">
                  <c:v>3.5664383170402478E-2</c:v>
                </c:pt>
                <c:pt idx="13">
                  <c:v>3.9093454290597823E-2</c:v>
                </c:pt>
                <c:pt idx="14">
                  <c:v>-3.4441277713772284E-2</c:v>
                </c:pt>
                <c:pt idx="15">
                  <c:v>-1.3219331545980848E-2</c:v>
                </c:pt>
                <c:pt idx="16">
                  <c:v>-4.7531791212936086E-3</c:v>
                </c:pt>
                <c:pt idx="17">
                  <c:v>-7.1122946477943302E-3</c:v>
                </c:pt>
              </c:numCache>
            </c:numRef>
          </c:val>
          <c:smooth val="0"/>
        </c:ser>
        <c:ser>
          <c:idx val="1"/>
          <c:order val="1"/>
          <c:tx>
            <c:strRef>
              <c:f>'ann3'!$D$26</c:f>
              <c:strCache>
                <c:ptCount val="1"/>
                <c:pt idx="0">
                  <c:v>YGAP_ECB</c:v>
                </c:pt>
              </c:strCache>
            </c:strRef>
          </c:tx>
          <c:spPr>
            <a:ln>
              <a:solidFill>
                <a:schemeClr val="bg1">
                  <a:lumMod val="75000"/>
                </a:schemeClr>
              </a:solidFill>
            </a:ln>
          </c:spPr>
          <c:marker>
            <c:symbol val="none"/>
          </c:marker>
          <c:cat>
            <c:numRef>
              <c:f>'ann3'!$E$24:$V$24</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'ann3'!$E$26:$V$26</c:f>
              <c:numCache>
                <c:formatCode>General</c:formatCode>
                <c:ptCount val="18"/>
                <c:pt idx="0">
                  <c:v>-2.6059988273429712E-2</c:v>
                </c:pt>
                <c:pt idx="1">
                  <c:v>1.2365383460559829E-2</c:v>
                </c:pt>
                <c:pt idx="2">
                  <c:v>3.0874051315452285E-2</c:v>
                </c:pt>
                <c:pt idx="3">
                  <c:v>3.7473920478462541E-2</c:v>
                </c:pt>
                <c:pt idx="4">
                  <c:v>1.6716728856294074E-3</c:v>
                </c:pt>
                <c:pt idx="5">
                  <c:v>-2.0973083653757409E-2</c:v>
                </c:pt>
                <c:pt idx="6">
                  <c:v>-2.5872373465656844E-2</c:v>
                </c:pt>
                <c:pt idx="7">
                  <c:v>-2.4253513771717309E-2</c:v>
                </c:pt>
                <c:pt idx="8">
                  <c:v>-2.4891320445516292E-2</c:v>
                </c:pt>
                <c:pt idx="9">
                  <c:v>-2.6386684312927081E-2</c:v>
                </c:pt>
                <c:pt idx="10">
                  <c:v>-1.5230131706670614E-2</c:v>
                </c:pt>
                <c:pt idx="11">
                  <c:v>1.1983792547934026E-2</c:v>
                </c:pt>
                <c:pt idx="12">
                  <c:v>6.3716276451737316E-2</c:v>
                </c:pt>
                <c:pt idx="13">
                  <c:v>7.5866423152515669E-2</c:v>
                </c:pt>
                <c:pt idx="14">
                  <c:v>-1.6171280304535941E-2</c:v>
                </c:pt>
                <c:pt idx="15">
                  <c:v>-8.1181847067994112E-3</c:v>
                </c:pt>
                <c:pt idx="16">
                  <c:v>-1.1705474774088379E-2</c:v>
                </c:pt>
                <c:pt idx="17">
                  <c:v>-2.5735180970318943E-2</c:v>
                </c:pt>
              </c:numCache>
            </c:numRef>
          </c:val>
          <c:smooth val="0"/>
        </c:ser>
        <c:dLbls>
          <c:showLegendKey val="0"/>
          <c:showVal val="0"/>
          <c:showCatName val="0"/>
          <c:showSerName val="0"/>
          <c:showPercent val="0"/>
          <c:showBubbleSize val="0"/>
        </c:dLbls>
        <c:smooth val="0"/>
        <c:axId val="213175016"/>
        <c:axId val="213175408"/>
      </c:lineChart>
      <c:catAx>
        <c:axId val="213175016"/>
        <c:scaling>
          <c:orientation val="minMax"/>
        </c:scaling>
        <c:delete val="0"/>
        <c:axPos val="b"/>
        <c:numFmt formatCode="General" sourceLinked="1"/>
        <c:majorTickMark val="out"/>
        <c:minorTickMark val="none"/>
        <c:tickLblPos val="nextTo"/>
        <c:crossAx val="213175408"/>
        <c:crosses val="autoZero"/>
        <c:auto val="1"/>
        <c:lblAlgn val="ctr"/>
        <c:lblOffset val="100"/>
        <c:noMultiLvlLbl val="0"/>
      </c:catAx>
      <c:valAx>
        <c:axId val="213175408"/>
        <c:scaling>
          <c:orientation val="minMax"/>
        </c:scaling>
        <c:delete val="0"/>
        <c:axPos val="l"/>
        <c:majorGridlines>
          <c:spPr>
            <a:ln>
              <a:solidFill>
                <a:schemeClr val="bg1">
                  <a:lumMod val="75000"/>
                </a:schemeClr>
              </a:solidFill>
              <a:prstDash val="sysDot"/>
            </a:ln>
          </c:spPr>
        </c:majorGridlines>
        <c:numFmt formatCode="#,##0.00" sourceLinked="0"/>
        <c:majorTickMark val="out"/>
        <c:minorTickMark val="none"/>
        <c:tickLblPos val="nextTo"/>
        <c:crossAx val="213175016"/>
        <c:crosses val="autoZero"/>
        <c:crossBetween val="between"/>
      </c:valAx>
      <c:spPr>
        <a:ln>
          <a:noFill/>
        </a:ln>
      </c:spPr>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30402449693784E-2"/>
          <c:y val="7.4548702245552642E-2"/>
          <c:w val="0.58478740157480313"/>
          <c:h val="0.89719889180519097"/>
        </c:manualLayout>
      </c:layout>
      <c:lineChart>
        <c:grouping val="standard"/>
        <c:varyColors val="0"/>
        <c:ser>
          <c:idx val="0"/>
          <c:order val="0"/>
          <c:tx>
            <c:strRef>
              <c:f>'ann3'!$D$28</c:f>
              <c:strCache>
                <c:ptCount val="1"/>
                <c:pt idx="0">
                  <c:v>WPGAP_MNB</c:v>
                </c:pt>
              </c:strCache>
            </c:strRef>
          </c:tx>
          <c:spPr>
            <a:ln>
              <a:solidFill>
                <a:sysClr val="windowText" lastClr="000000"/>
              </a:solidFill>
            </a:ln>
          </c:spPr>
          <c:marker>
            <c:symbol val="none"/>
          </c:marker>
          <c:cat>
            <c:numRef>
              <c:f>'ann3'!$E$27:$V$27</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'ann3'!$E$28:$V$28</c:f>
              <c:numCache>
                <c:formatCode>General</c:formatCode>
                <c:ptCount val="18"/>
                <c:pt idx="0">
                  <c:v>-1.4416233677225443E-2</c:v>
                </c:pt>
                <c:pt idx="1">
                  <c:v>9.5011220483876002E-3</c:v>
                </c:pt>
                <c:pt idx="2">
                  <c:v>6.1713011240125848E-2</c:v>
                </c:pt>
                <c:pt idx="3">
                  <c:v>6.3959116307802821E-2</c:v>
                </c:pt>
                <c:pt idx="4">
                  <c:v>9.996394903960093E-3</c:v>
                </c:pt>
                <c:pt idx="5">
                  <c:v>3.783085371481909E-2</c:v>
                </c:pt>
                <c:pt idx="6">
                  <c:v>1.8617908637006408E-3</c:v>
                </c:pt>
                <c:pt idx="7">
                  <c:v>1.2666993590737308E-2</c:v>
                </c:pt>
                <c:pt idx="8">
                  <c:v>-3.9656388772147944E-3</c:v>
                </c:pt>
                <c:pt idx="9">
                  <c:v>-3.2514937862277771E-2</c:v>
                </c:pt>
                <c:pt idx="10">
                  <c:v>-1.4634036758124469E-2</c:v>
                </c:pt>
                <c:pt idx="11">
                  <c:v>-2.3540269909219425E-2</c:v>
                </c:pt>
                <c:pt idx="12">
                  <c:v>9.212743114705102E-3</c:v>
                </c:pt>
                <c:pt idx="13">
                  <c:v>-1.9459300664505852E-2</c:v>
                </c:pt>
                <c:pt idx="14">
                  <c:v>-3.290070625834296E-2</c:v>
                </c:pt>
                <c:pt idx="15">
                  <c:v>-8.1799621567588687E-3</c:v>
                </c:pt>
                <c:pt idx="16">
                  <c:v>-5.4095489055453472E-3</c:v>
                </c:pt>
                <c:pt idx="17">
                  <c:v>-1.3791936494626178E-2</c:v>
                </c:pt>
              </c:numCache>
            </c:numRef>
          </c:val>
          <c:smooth val="0"/>
        </c:ser>
        <c:ser>
          <c:idx val="1"/>
          <c:order val="1"/>
          <c:tx>
            <c:strRef>
              <c:f>'ann3'!$D$29</c:f>
              <c:strCache>
                <c:ptCount val="1"/>
                <c:pt idx="0">
                  <c:v>WPGAP_ECB</c:v>
                </c:pt>
              </c:strCache>
            </c:strRef>
          </c:tx>
          <c:spPr>
            <a:ln>
              <a:solidFill>
                <a:schemeClr val="bg1">
                  <a:lumMod val="75000"/>
                </a:schemeClr>
              </a:solidFill>
            </a:ln>
          </c:spPr>
          <c:marker>
            <c:symbol val="none"/>
          </c:marker>
          <c:cat>
            <c:numRef>
              <c:f>'ann3'!$E$27:$V$27</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'ann3'!$E$29:$V$29</c:f>
              <c:numCache>
                <c:formatCode>General</c:formatCode>
                <c:ptCount val="18"/>
                <c:pt idx="0">
                  <c:v>-4.963726524909047E-2</c:v>
                </c:pt>
                <c:pt idx="1">
                  <c:v>-3.0310417759312487E-2</c:v>
                </c:pt>
                <c:pt idx="2">
                  <c:v>6.4975584852576304E-2</c:v>
                </c:pt>
                <c:pt idx="3">
                  <c:v>6.1746171969412858E-2</c:v>
                </c:pt>
                <c:pt idx="4">
                  <c:v>-4.0430403446455598E-3</c:v>
                </c:pt>
                <c:pt idx="5">
                  <c:v>1.2974320610236061E-2</c:v>
                </c:pt>
                <c:pt idx="6">
                  <c:v>-1.8913121078567092E-2</c:v>
                </c:pt>
                <c:pt idx="7">
                  <c:v>7.6483699619788216E-3</c:v>
                </c:pt>
                <c:pt idx="8">
                  <c:v>-2.2734139915389869E-2</c:v>
                </c:pt>
                <c:pt idx="9">
                  <c:v>-4.0749168422382756E-2</c:v>
                </c:pt>
                <c:pt idx="10">
                  <c:v>-1.3332045940267672E-2</c:v>
                </c:pt>
                <c:pt idx="11">
                  <c:v>-4.3027335058331874E-3</c:v>
                </c:pt>
                <c:pt idx="12">
                  <c:v>4.3067909853371319E-2</c:v>
                </c:pt>
                <c:pt idx="13">
                  <c:v>2.2502547018014643E-2</c:v>
                </c:pt>
                <c:pt idx="14">
                  <c:v>-1.8151956447472965E-2</c:v>
                </c:pt>
                <c:pt idx="15">
                  <c:v>1.0228812079352749E-2</c:v>
                </c:pt>
                <c:pt idx="16">
                  <c:v>1.0715861627314197E-3</c:v>
                </c:pt>
                <c:pt idx="17">
                  <c:v>-1.3464680157105027E-2</c:v>
                </c:pt>
              </c:numCache>
            </c:numRef>
          </c:val>
          <c:smooth val="0"/>
        </c:ser>
        <c:dLbls>
          <c:showLegendKey val="0"/>
          <c:showVal val="0"/>
          <c:showCatName val="0"/>
          <c:showSerName val="0"/>
          <c:showPercent val="0"/>
          <c:showBubbleSize val="0"/>
        </c:dLbls>
        <c:smooth val="0"/>
        <c:axId val="213176192"/>
        <c:axId val="213176584"/>
      </c:lineChart>
      <c:catAx>
        <c:axId val="213176192"/>
        <c:scaling>
          <c:orientation val="minMax"/>
        </c:scaling>
        <c:delete val="0"/>
        <c:axPos val="b"/>
        <c:numFmt formatCode="General" sourceLinked="1"/>
        <c:majorTickMark val="out"/>
        <c:minorTickMark val="none"/>
        <c:tickLblPos val="nextTo"/>
        <c:crossAx val="213176584"/>
        <c:crosses val="autoZero"/>
        <c:auto val="1"/>
        <c:lblAlgn val="ctr"/>
        <c:lblOffset val="100"/>
        <c:noMultiLvlLbl val="0"/>
      </c:catAx>
      <c:valAx>
        <c:axId val="213176584"/>
        <c:scaling>
          <c:orientation val="minMax"/>
        </c:scaling>
        <c:delete val="0"/>
        <c:axPos val="l"/>
        <c:majorGridlines>
          <c:spPr>
            <a:ln>
              <a:solidFill>
                <a:schemeClr val="bg1">
                  <a:lumMod val="75000"/>
                </a:schemeClr>
              </a:solidFill>
              <a:prstDash val="sysDot"/>
            </a:ln>
          </c:spPr>
        </c:majorGridlines>
        <c:numFmt formatCode="#,##0.00" sourceLinked="0"/>
        <c:majorTickMark val="out"/>
        <c:minorTickMark val="none"/>
        <c:tickLblPos val="nextTo"/>
        <c:crossAx val="213176192"/>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'ann3'!$D$34</c:f>
              <c:strCache>
                <c:ptCount val="1"/>
                <c:pt idx="0">
                  <c:v>FGAP_MNB</c:v>
                </c:pt>
              </c:strCache>
            </c:strRef>
          </c:tx>
          <c:spPr>
            <a:ln>
              <a:solidFill>
                <a:sysClr val="windowText" lastClr="000000"/>
              </a:solidFill>
            </a:ln>
          </c:spPr>
          <c:marker>
            <c:symbol val="none"/>
          </c:marker>
          <c:cat>
            <c:numRef>
              <c:f>'ann3'!$E$33:$V$33</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'ann3'!$E$34:$V$34</c:f>
              <c:numCache>
                <c:formatCode>General</c:formatCode>
                <c:ptCount val="18"/>
                <c:pt idx="0">
                  <c:v>-1.8094267940896747E-2</c:v>
                </c:pt>
                <c:pt idx="1">
                  <c:v>-1.289535860072466E-2</c:v>
                </c:pt>
                <c:pt idx="2">
                  <c:v>-2.999914352639621E-2</c:v>
                </c:pt>
                <c:pt idx="3">
                  <c:v>-2.2811805829591303E-2</c:v>
                </c:pt>
                <c:pt idx="4">
                  <c:v>-9.869117150942186E-3</c:v>
                </c:pt>
                <c:pt idx="5">
                  <c:v>-2.6245192000937778E-2</c:v>
                </c:pt>
                <c:pt idx="6">
                  <c:v>-3.6948169431100242E-3</c:v>
                </c:pt>
                <c:pt idx="7">
                  <c:v>-4.5268150882100677E-3</c:v>
                </c:pt>
                <c:pt idx="8">
                  <c:v>-1.399334912075112E-3</c:v>
                </c:pt>
                <c:pt idx="9">
                  <c:v>1.5103286861940957E-2</c:v>
                </c:pt>
                <c:pt idx="10">
                  <c:v>7.2507784769237915E-4</c:v>
                </c:pt>
                <c:pt idx="11">
                  <c:v>2.0662306602042824E-2</c:v>
                </c:pt>
                <c:pt idx="12">
                  <c:v>4.5385456287197368E-2</c:v>
                </c:pt>
                <c:pt idx="13">
                  <c:v>5.2656921632129761E-2</c:v>
                </c:pt>
                <c:pt idx="14">
                  <c:v>-4.5990312606022155E-2</c:v>
                </c:pt>
                <c:pt idx="15">
                  <c:v>-7.9302262639668886E-3</c:v>
                </c:pt>
                <c:pt idx="16">
                  <c:v>-3.0439663203950529E-3</c:v>
                </c:pt>
                <c:pt idx="17">
                  <c:v>-5.9409666432741481E-4</c:v>
                </c:pt>
              </c:numCache>
            </c:numRef>
          </c:val>
          <c:smooth val="0"/>
        </c:ser>
        <c:ser>
          <c:idx val="1"/>
          <c:order val="1"/>
          <c:tx>
            <c:strRef>
              <c:f>'ann3'!$D$35</c:f>
              <c:strCache>
                <c:ptCount val="1"/>
                <c:pt idx="0">
                  <c:v>FGAP_ECB</c:v>
                </c:pt>
              </c:strCache>
            </c:strRef>
          </c:tx>
          <c:spPr>
            <a:ln>
              <a:solidFill>
                <a:schemeClr val="bg1">
                  <a:lumMod val="75000"/>
                </a:schemeClr>
              </a:solidFill>
            </a:ln>
          </c:spPr>
          <c:marker>
            <c:symbol val="none"/>
          </c:marker>
          <c:cat>
            <c:numRef>
              <c:f>'ann3'!$E$33:$V$33</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'ann3'!$E$35:$V$35</c:f>
              <c:numCache>
                <c:formatCode>General</c:formatCode>
                <c:ptCount val="18"/>
                <c:pt idx="0">
                  <c:v>4.9865428261358351E-3</c:v>
                </c:pt>
                <c:pt idx="1">
                  <c:v>1.0644826985498623E-2</c:v>
                </c:pt>
                <c:pt idx="2">
                  <c:v>1.8669101700076032E-2</c:v>
                </c:pt>
                <c:pt idx="3">
                  <c:v>3.5001391121227002E-3</c:v>
                </c:pt>
                <c:pt idx="4">
                  <c:v>3.9316480196388568E-3</c:v>
                </c:pt>
                <c:pt idx="5">
                  <c:v>-3.1877900203282974E-2</c:v>
                </c:pt>
                <c:pt idx="6">
                  <c:v>-1.1868886284030948E-2</c:v>
                </c:pt>
                <c:pt idx="7">
                  <c:v>-3.1827175070879114E-2</c:v>
                </c:pt>
                <c:pt idx="8">
                  <c:v>-3.5973469624661962E-2</c:v>
                </c:pt>
                <c:pt idx="9">
                  <c:v>-6.8176867696883754E-3</c:v>
                </c:pt>
                <c:pt idx="10">
                  <c:v>-2.6342925813136176E-2</c:v>
                </c:pt>
                <c:pt idx="11">
                  <c:v>2.5295556572136516E-2</c:v>
                </c:pt>
                <c:pt idx="12">
                  <c:v>7.7822091655818881E-2</c:v>
                </c:pt>
                <c:pt idx="13">
                  <c:v>0.10422086922891882</c:v>
                </c:pt>
                <c:pt idx="14">
                  <c:v>-2.9739137405579503E-2</c:v>
                </c:pt>
                <c:pt idx="15">
                  <c:v>-1.1348287597531535E-2</c:v>
                </c:pt>
                <c:pt idx="16">
                  <c:v>-2.3949306753837826E-2</c:v>
                </c:pt>
                <c:pt idx="17">
                  <c:v>-2.7457521551632849E-2</c:v>
                </c:pt>
              </c:numCache>
            </c:numRef>
          </c:val>
          <c:smooth val="0"/>
        </c:ser>
        <c:dLbls>
          <c:showLegendKey val="0"/>
          <c:showVal val="0"/>
          <c:showCatName val="0"/>
          <c:showSerName val="0"/>
          <c:showPercent val="0"/>
          <c:showBubbleSize val="0"/>
        </c:dLbls>
        <c:smooth val="0"/>
        <c:axId val="213177368"/>
        <c:axId val="213177760"/>
      </c:lineChart>
      <c:catAx>
        <c:axId val="213177368"/>
        <c:scaling>
          <c:orientation val="minMax"/>
        </c:scaling>
        <c:delete val="0"/>
        <c:axPos val="b"/>
        <c:numFmt formatCode="General" sourceLinked="1"/>
        <c:majorTickMark val="out"/>
        <c:minorTickMark val="none"/>
        <c:tickLblPos val="nextTo"/>
        <c:crossAx val="213177760"/>
        <c:crosses val="autoZero"/>
        <c:auto val="1"/>
        <c:lblAlgn val="ctr"/>
        <c:lblOffset val="100"/>
        <c:noMultiLvlLbl val="0"/>
      </c:catAx>
      <c:valAx>
        <c:axId val="213177760"/>
        <c:scaling>
          <c:orientation val="minMax"/>
        </c:scaling>
        <c:delete val="0"/>
        <c:axPos val="l"/>
        <c:majorGridlines>
          <c:spPr>
            <a:ln>
              <a:solidFill>
                <a:schemeClr val="bg1">
                  <a:lumMod val="75000"/>
                </a:schemeClr>
              </a:solidFill>
              <a:prstDash val="sysDot"/>
            </a:ln>
          </c:spPr>
        </c:majorGridlines>
        <c:numFmt formatCode="#,##0.00" sourceLinked="0"/>
        <c:majorTickMark val="out"/>
        <c:minorTickMark val="none"/>
        <c:tickLblPos val="nextTo"/>
        <c:crossAx val="213177368"/>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'ann3'!$D$37</c:f>
              <c:strCache>
                <c:ptCount val="1"/>
                <c:pt idx="0">
                  <c:v>CPGAP_MNB</c:v>
                </c:pt>
              </c:strCache>
            </c:strRef>
          </c:tx>
          <c:spPr>
            <a:ln>
              <a:solidFill>
                <a:sysClr val="windowText" lastClr="000000"/>
              </a:solidFill>
            </a:ln>
          </c:spPr>
          <c:marker>
            <c:symbol val="none"/>
          </c:marker>
          <c:cat>
            <c:numRef>
              <c:f>'ann3'!$E$36:$V$36</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'ann3'!$E$37:$V$37</c:f>
              <c:numCache>
                <c:formatCode>General</c:formatCode>
                <c:ptCount val="18"/>
                <c:pt idx="0">
                  <c:v>-9.0894422458941873E-2</c:v>
                </c:pt>
                <c:pt idx="1">
                  <c:v>-4.5174511274624463E-2</c:v>
                </c:pt>
                <c:pt idx="2">
                  <c:v>-2.2294917143507842E-2</c:v>
                </c:pt>
                <c:pt idx="3">
                  <c:v>4.3525111216640155E-3</c:v>
                </c:pt>
                <c:pt idx="4">
                  <c:v>-7.4314614099429965E-3</c:v>
                </c:pt>
                <c:pt idx="5">
                  <c:v>-3.206425077071029E-2</c:v>
                </c:pt>
                <c:pt idx="6">
                  <c:v>-1.0893041092207012E-2</c:v>
                </c:pt>
                <c:pt idx="7">
                  <c:v>-5.3004416667934429E-3</c:v>
                </c:pt>
                <c:pt idx="8">
                  <c:v>-1.96066717614094E-2</c:v>
                </c:pt>
                <c:pt idx="9">
                  <c:v>-8.6432157597143844E-3</c:v>
                </c:pt>
                <c:pt idx="10">
                  <c:v>4.9498691710156972E-3</c:v>
                </c:pt>
                <c:pt idx="11">
                  <c:v>2.8158096684038902E-2</c:v>
                </c:pt>
                <c:pt idx="12">
                  <c:v>5.7792765285268777E-2</c:v>
                </c:pt>
                <c:pt idx="13">
                  <c:v>8.6742191056113929E-2</c:v>
                </c:pt>
                <c:pt idx="14">
                  <c:v>5.7335032961168819E-2</c:v>
                </c:pt>
                <c:pt idx="15">
                  <c:v>1.836667561868266E-2</c:v>
                </c:pt>
                <c:pt idx="16">
                  <c:v>2.3431868808039269E-3</c:v>
                </c:pt>
                <c:pt idx="17">
                  <c:v>-8.9143073773926274E-3</c:v>
                </c:pt>
              </c:numCache>
            </c:numRef>
          </c:val>
          <c:smooth val="0"/>
        </c:ser>
        <c:ser>
          <c:idx val="1"/>
          <c:order val="1"/>
          <c:tx>
            <c:strRef>
              <c:f>'ann3'!$D$38</c:f>
              <c:strCache>
                <c:ptCount val="1"/>
                <c:pt idx="0">
                  <c:v>CPGAP_ECB</c:v>
                </c:pt>
              </c:strCache>
            </c:strRef>
          </c:tx>
          <c:spPr>
            <a:ln>
              <a:solidFill>
                <a:schemeClr val="bg1">
                  <a:lumMod val="75000"/>
                </a:schemeClr>
              </a:solidFill>
            </a:ln>
          </c:spPr>
          <c:marker>
            <c:symbol val="none"/>
          </c:marker>
          <c:cat>
            <c:numRef>
              <c:f>'ann3'!$E$36:$V$36</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'ann3'!$E$38:$V$38</c:f>
              <c:numCache>
                <c:formatCode>General</c:formatCode>
                <c:ptCount val="18"/>
                <c:pt idx="0">
                  <c:v>-2.3969415149465524E-2</c:v>
                </c:pt>
                <c:pt idx="1">
                  <c:v>6.9802899223867084E-3</c:v>
                </c:pt>
                <c:pt idx="2">
                  <c:v>1.5339023102009818E-2</c:v>
                </c:pt>
                <c:pt idx="3">
                  <c:v>3.6340551142561406E-2</c:v>
                </c:pt>
                <c:pt idx="4">
                  <c:v>-2.403796786517331E-3</c:v>
                </c:pt>
                <c:pt idx="5">
                  <c:v>-2.1598983688446528E-2</c:v>
                </c:pt>
                <c:pt idx="6">
                  <c:v>-1.0908719633940684E-2</c:v>
                </c:pt>
                <c:pt idx="7">
                  <c:v>8.0869081734688509E-4</c:v>
                </c:pt>
                <c:pt idx="8">
                  <c:v>-2.5901150787103748E-2</c:v>
                </c:pt>
                <c:pt idx="9">
                  <c:v>-2.5783604300485468E-2</c:v>
                </c:pt>
                <c:pt idx="10">
                  <c:v>-8.6558518493036821E-3</c:v>
                </c:pt>
                <c:pt idx="11">
                  <c:v>5.3533428977886157E-3</c:v>
                </c:pt>
                <c:pt idx="12">
                  <c:v>3.1783732449760203E-2</c:v>
                </c:pt>
                <c:pt idx="13">
                  <c:v>5.7648352430504618E-2</c:v>
                </c:pt>
                <c:pt idx="14">
                  <c:v>3.0778589087456346E-2</c:v>
                </c:pt>
                <c:pt idx="15">
                  <c:v>1.646313177537355E-3</c:v>
                </c:pt>
                <c:pt idx="16">
                  <c:v>-2.170095299472926E-2</c:v>
                </c:pt>
                <c:pt idx="17">
                  <c:v>-4.0025093114886341E-2</c:v>
                </c:pt>
              </c:numCache>
            </c:numRef>
          </c:val>
          <c:smooth val="0"/>
        </c:ser>
        <c:dLbls>
          <c:showLegendKey val="0"/>
          <c:showVal val="0"/>
          <c:showCatName val="0"/>
          <c:showSerName val="0"/>
          <c:showPercent val="0"/>
          <c:showBubbleSize val="0"/>
        </c:dLbls>
        <c:smooth val="0"/>
        <c:axId val="213178544"/>
        <c:axId val="213178936"/>
      </c:lineChart>
      <c:catAx>
        <c:axId val="213178544"/>
        <c:scaling>
          <c:orientation val="minMax"/>
        </c:scaling>
        <c:delete val="0"/>
        <c:axPos val="b"/>
        <c:numFmt formatCode="General" sourceLinked="1"/>
        <c:majorTickMark val="out"/>
        <c:minorTickMark val="none"/>
        <c:tickLblPos val="nextTo"/>
        <c:crossAx val="213178936"/>
        <c:crosses val="autoZero"/>
        <c:auto val="1"/>
        <c:lblAlgn val="ctr"/>
        <c:lblOffset val="100"/>
        <c:noMultiLvlLbl val="0"/>
      </c:catAx>
      <c:valAx>
        <c:axId val="213178936"/>
        <c:scaling>
          <c:orientation val="minMax"/>
        </c:scaling>
        <c:delete val="0"/>
        <c:axPos val="l"/>
        <c:majorGridlines>
          <c:spPr>
            <a:ln>
              <a:solidFill>
                <a:schemeClr val="bg1">
                  <a:lumMod val="75000"/>
                </a:schemeClr>
              </a:solidFill>
              <a:prstDash val="sysDot"/>
            </a:ln>
          </c:spPr>
        </c:majorGridlines>
        <c:numFmt formatCode="#,##0.00" sourceLinked="0"/>
        <c:majorTickMark val="out"/>
        <c:minorTickMark val="none"/>
        <c:tickLblPos val="nextTo"/>
        <c:crossAx val="213178544"/>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9995625546806"/>
          <c:y val="5.6030183727034118E-2"/>
          <c:w val="0.61546894138232722"/>
          <c:h val="0.89719889180519097"/>
        </c:manualLayout>
      </c:layout>
      <c:lineChart>
        <c:grouping val="standard"/>
        <c:varyColors val="0"/>
        <c:ser>
          <c:idx val="0"/>
          <c:order val="0"/>
          <c:tx>
            <c:strRef>
              <c:f>'ann3'!$D$40</c:f>
              <c:strCache>
                <c:ptCount val="1"/>
                <c:pt idx="0">
                  <c:v>UGAP_MNB</c:v>
                </c:pt>
              </c:strCache>
            </c:strRef>
          </c:tx>
          <c:spPr>
            <a:ln>
              <a:solidFill>
                <a:sysClr val="windowText" lastClr="000000"/>
              </a:solidFill>
            </a:ln>
          </c:spPr>
          <c:marker>
            <c:symbol val="none"/>
          </c:marker>
          <c:cat>
            <c:numRef>
              <c:f>'ann3'!$E$39:$V$39</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'ann3'!$E$40:$V$40</c:f>
              <c:numCache>
                <c:formatCode>General</c:formatCode>
                <c:ptCount val="18"/>
                <c:pt idx="0">
                  <c:v>0.10753357717184731</c:v>
                </c:pt>
                <c:pt idx="1">
                  <c:v>-0.13166592451571957</c:v>
                </c:pt>
                <c:pt idx="2">
                  <c:v>-0.10337929372854671</c:v>
                </c:pt>
                <c:pt idx="3">
                  <c:v>-9.539614482042913E-2</c:v>
                </c:pt>
                <c:pt idx="4">
                  <c:v>3.3744140246860566E-2</c:v>
                </c:pt>
                <c:pt idx="5">
                  <c:v>8.6931046367310305E-2</c:v>
                </c:pt>
                <c:pt idx="6">
                  <c:v>4.596101851880996E-2</c:v>
                </c:pt>
                <c:pt idx="7">
                  <c:v>5.1785979842489782E-2</c:v>
                </c:pt>
                <c:pt idx="8">
                  <c:v>3.2982768031394771E-2</c:v>
                </c:pt>
                <c:pt idx="9">
                  <c:v>6.5891002645500629E-2</c:v>
                </c:pt>
                <c:pt idx="10">
                  <c:v>1.9652211300360989E-2</c:v>
                </c:pt>
                <c:pt idx="11">
                  <c:v>-2.788355825674238E-2</c:v>
                </c:pt>
                <c:pt idx="12">
                  <c:v>-9.5327704702001123E-2</c:v>
                </c:pt>
                <c:pt idx="13">
                  <c:v>-0.2317884346478748</c:v>
                </c:pt>
                <c:pt idx="14">
                  <c:v>-4.8599532319309698E-2</c:v>
                </c:pt>
                <c:pt idx="15">
                  <c:v>9.5172345476653528E-2</c:v>
                </c:pt>
                <c:pt idx="16">
                  <c:v>1.9369254689183713E-2</c:v>
                </c:pt>
                <c:pt idx="17">
                  <c:v>3.6419624507872506E-2</c:v>
                </c:pt>
              </c:numCache>
            </c:numRef>
          </c:val>
          <c:smooth val="0"/>
        </c:ser>
        <c:ser>
          <c:idx val="1"/>
          <c:order val="1"/>
          <c:tx>
            <c:strRef>
              <c:f>'ann3'!$D$41</c:f>
              <c:strCache>
                <c:ptCount val="1"/>
                <c:pt idx="0">
                  <c:v>UGAP_ECB</c:v>
                </c:pt>
              </c:strCache>
            </c:strRef>
          </c:tx>
          <c:spPr>
            <a:ln>
              <a:solidFill>
                <a:schemeClr val="bg1">
                  <a:lumMod val="75000"/>
                </a:schemeClr>
              </a:solidFill>
            </a:ln>
          </c:spPr>
          <c:marker>
            <c:symbol val="none"/>
          </c:marker>
          <c:cat>
            <c:numRef>
              <c:f>'ann3'!$E$39:$V$39</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'ann3'!$E$41:$V$41</c:f>
              <c:numCache>
                <c:formatCode>General</c:formatCode>
                <c:ptCount val="18"/>
                <c:pt idx="0">
                  <c:v>9.397590323272792E-2</c:v>
                </c:pt>
                <c:pt idx="1">
                  <c:v>-0.10520007256626734</c:v>
                </c:pt>
                <c:pt idx="2">
                  <c:v>-0.13028694690762149</c:v>
                </c:pt>
                <c:pt idx="3">
                  <c:v>-0.14085745653797849</c:v>
                </c:pt>
                <c:pt idx="4">
                  <c:v>4.970678806331074E-2</c:v>
                </c:pt>
                <c:pt idx="5">
                  <c:v>0.1512469101126824</c:v>
                </c:pt>
                <c:pt idx="6">
                  <c:v>0.1611003195493142</c:v>
                </c:pt>
                <c:pt idx="7">
                  <c:v>0.10089677213572248</c:v>
                </c:pt>
                <c:pt idx="8">
                  <c:v>5.3575736271918147E-2</c:v>
                </c:pt>
                <c:pt idx="9">
                  <c:v>0.1436644669350722</c:v>
                </c:pt>
                <c:pt idx="10">
                  <c:v>7.1056081409710176E-2</c:v>
                </c:pt>
                <c:pt idx="11">
                  <c:v>-6.2369224883780564E-2</c:v>
                </c:pt>
                <c:pt idx="12">
                  <c:v>-0.18584161755274731</c:v>
                </c:pt>
                <c:pt idx="13">
                  <c:v>-0.25808966571143049</c:v>
                </c:pt>
                <c:pt idx="14">
                  <c:v>-5.5173602361980933E-2</c:v>
                </c:pt>
                <c:pt idx="15">
                  <c:v>0.12982412210789934</c:v>
                </c:pt>
                <c:pt idx="16">
                  <c:v>5.7975878356740923E-2</c:v>
                </c:pt>
                <c:pt idx="17">
                  <c:v>7.2172995109712798E-2</c:v>
                </c:pt>
              </c:numCache>
            </c:numRef>
          </c:val>
          <c:smooth val="0"/>
        </c:ser>
        <c:dLbls>
          <c:showLegendKey val="0"/>
          <c:showVal val="0"/>
          <c:showCatName val="0"/>
          <c:showSerName val="0"/>
          <c:showPercent val="0"/>
          <c:showBubbleSize val="0"/>
        </c:dLbls>
        <c:smooth val="0"/>
        <c:axId val="213179720"/>
        <c:axId val="213180112"/>
      </c:lineChart>
      <c:catAx>
        <c:axId val="213179720"/>
        <c:scaling>
          <c:orientation val="minMax"/>
        </c:scaling>
        <c:delete val="0"/>
        <c:axPos val="b"/>
        <c:numFmt formatCode="General" sourceLinked="1"/>
        <c:majorTickMark val="out"/>
        <c:minorTickMark val="none"/>
        <c:tickLblPos val="nextTo"/>
        <c:crossAx val="213180112"/>
        <c:crosses val="autoZero"/>
        <c:auto val="1"/>
        <c:lblAlgn val="ctr"/>
        <c:lblOffset val="100"/>
        <c:noMultiLvlLbl val="0"/>
      </c:catAx>
      <c:valAx>
        <c:axId val="213180112"/>
        <c:scaling>
          <c:orientation val="minMax"/>
        </c:scaling>
        <c:delete val="0"/>
        <c:axPos val="l"/>
        <c:majorGridlines>
          <c:spPr>
            <a:ln>
              <a:solidFill>
                <a:schemeClr val="bg1">
                  <a:lumMod val="75000"/>
                </a:schemeClr>
              </a:solidFill>
              <a:prstDash val="sysDash"/>
            </a:ln>
          </c:spPr>
        </c:majorGridlines>
        <c:numFmt formatCode="#,##0.00" sourceLinked="0"/>
        <c:majorTickMark val="out"/>
        <c:minorTickMark val="none"/>
        <c:tickLblPos val="nextTo"/>
        <c:crossAx val="213179720"/>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'fig3'!$B$2</c:f>
              <c:strCache>
                <c:ptCount val="1"/>
                <c:pt idx="0">
                  <c:v>EC</c:v>
                </c:pt>
              </c:strCache>
            </c:strRef>
          </c:tx>
          <c:spPr>
            <a:solidFill>
              <a:schemeClr val="bg1">
                <a:lumMod val="65000"/>
              </a:schemeClr>
            </a:solidFill>
            <a:ln>
              <a:solidFill>
                <a:schemeClr val="bg1">
                  <a:lumMod val="65000"/>
                </a:schemeClr>
              </a:solidFill>
            </a:ln>
          </c:spPr>
          <c:invertIfNegative val="0"/>
          <c:cat>
            <c:strRef>
              <c:f>'fig3'!$A$3:$A$6</c:f>
              <c:strCache>
                <c:ptCount val="4"/>
                <c:pt idx="0">
                  <c:v>AS</c:v>
                </c:pt>
                <c:pt idx="1">
                  <c:v>SS</c:v>
                </c:pt>
                <c:pt idx="2">
                  <c:v>LS</c:v>
                </c:pt>
                <c:pt idx="3">
                  <c:v>LA</c:v>
                </c:pt>
              </c:strCache>
            </c:strRef>
          </c:cat>
          <c:val>
            <c:numRef>
              <c:f>'fig3'!$B$3:$B$6</c:f>
              <c:numCache>
                <c:formatCode>General</c:formatCode>
                <c:ptCount val="4"/>
                <c:pt idx="0">
                  <c:v>0.29999999999999993</c:v>
                </c:pt>
                <c:pt idx="1">
                  <c:v>0.39258571428571409</c:v>
                </c:pt>
                <c:pt idx="2">
                  <c:v>0.49499999999999983</c:v>
                </c:pt>
                <c:pt idx="3">
                  <c:v>0.51080000000000003</c:v>
                </c:pt>
              </c:numCache>
            </c:numRef>
          </c:val>
        </c:ser>
        <c:ser>
          <c:idx val="1"/>
          <c:order val="1"/>
          <c:tx>
            <c:strRef>
              <c:f>'fig3'!$C$2</c:f>
              <c:strCache>
                <c:ptCount val="1"/>
                <c:pt idx="0">
                  <c:v>MoF</c:v>
                </c:pt>
              </c:strCache>
            </c:strRef>
          </c:tx>
          <c:spPr>
            <a:solidFill>
              <a:schemeClr val="bg1">
                <a:lumMod val="50000"/>
              </a:schemeClr>
            </a:solidFill>
            <a:ln>
              <a:solidFill>
                <a:schemeClr val="bg1">
                  <a:lumMod val="50000"/>
                </a:schemeClr>
              </a:solidFill>
            </a:ln>
          </c:spPr>
          <c:invertIfNegative val="0"/>
          <c:cat>
            <c:strRef>
              <c:f>'fig3'!$A$3:$A$6</c:f>
              <c:strCache>
                <c:ptCount val="4"/>
                <c:pt idx="0">
                  <c:v>AS</c:v>
                </c:pt>
                <c:pt idx="1">
                  <c:v>SS</c:v>
                </c:pt>
                <c:pt idx="2">
                  <c:v>LS</c:v>
                </c:pt>
                <c:pt idx="3">
                  <c:v>LA</c:v>
                </c:pt>
              </c:strCache>
            </c:strRef>
          </c:cat>
          <c:val>
            <c:numRef>
              <c:f>'fig3'!$C$3:$C$6</c:f>
              <c:numCache>
                <c:formatCode>General</c:formatCode>
                <c:ptCount val="4"/>
                <c:pt idx="0">
                  <c:v>0.37508549436997601</c:v>
                </c:pt>
                <c:pt idx="1">
                  <c:v>0.375714788024403</c:v>
                </c:pt>
                <c:pt idx="2">
                  <c:v>0.47781667853253368</c:v>
                </c:pt>
                <c:pt idx="3">
                  <c:v>0.39603808042626781</c:v>
                </c:pt>
              </c:numCache>
            </c:numRef>
          </c:val>
        </c:ser>
        <c:ser>
          <c:idx val="2"/>
          <c:order val="2"/>
          <c:tx>
            <c:strRef>
              <c:f>'fig3'!$D$2</c:f>
              <c:strCache>
                <c:ptCount val="1"/>
                <c:pt idx="0">
                  <c:v>NBS</c:v>
                </c:pt>
              </c:strCache>
            </c:strRef>
          </c:tx>
          <c:spPr>
            <a:solidFill>
              <a:schemeClr val="bg1">
                <a:lumMod val="85000"/>
              </a:schemeClr>
            </a:solidFill>
            <a:ln>
              <a:solidFill>
                <a:schemeClr val="bg1">
                  <a:lumMod val="85000"/>
                </a:schemeClr>
              </a:solidFill>
            </a:ln>
          </c:spPr>
          <c:invertIfNegative val="0"/>
          <c:cat>
            <c:strRef>
              <c:f>'fig3'!$A$3:$A$6</c:f>
              <c:strCache>
                <c:ptCount val="4"/>
                <c:pt idx="0">
                  <c:v>AS</c:v>
                </c:pt>
                <c:pt idx="1">
                  <c:v>SS</c:v>
                </c:pt>
                <c:pt idx="2">
                  <c:v>LS</c:v>
                </c:pt>
                <c:pt idx="3">
                  <c:v>LA</c:v>
                </c:pt>
              </c:strCache>
            </c:strRef>
          </c:cat>
          <c:val>
            <c:numRef>
              <c:f>'fig3'!$D$3:$D$6</c:f>
              <c:numCache>
                <c:formatCode>General</c:formatCode>
                <c:ptCount val="4"/>
                <c:pt idx="0">
                  <c:v>0.6012160625451165</c:v>
                </c:pt>
                <c:pt idx="1">
                  <c:v>0.61842480196071103</c:v>
                </c:pt>
                <c:pt idx="2">
                  <c:v>0.70600216276170624</c:v>
                </c:pt>
                <c:pt idx="3">
                  <c:v>0.85693164582354053</c:v>
                </c:pt>
              </c:numCache>
            </c:numRef>
          </c:val>
        </c:ser>
        <c:ser>
          <c:idx val="3"/>
          <c:order val="3"/>
          <c:tx>
            <c:strRef>
              <c:f>'fig3'!$E$2</c:f>
              <c:strCache>
                <c:ptCount val="1"/>
                <c:pt idx="0">
                  <c:v>MNB</c:v>
                </c:pt>
              </c:strCache>
            </c:strRef>
          </c:tx>
          <c:spPr>
            <a:solidFill>
              <a:schemeClr val="tx1"/>
            </a:solidFill>
            <a:ln>
              <a:solidFill>
                <a:sysClr val="windowText" lastClr="000000"/>
              </a:solidFill>
            </a:ln>
          </c:spPr>
          <c:invertIfNegative val="0"/>
          <c:cat>
            <c:strRef>
              <c:f>'fig3'!$A$3:$A$6</c:f>
              <c:strCache>
                <c:ptCount val="4"/>
                <c:pt idx="0">
                  <c:v>AS</c:v>
                </c:pt>
                <c:pt idx="1">
                  <c:v>SS</c:v>
                </c:pt>
                <c:pt idx="2">
                  <c:v>LS</c:v>
                </c:pt>
                <c:pt idx="3">
                  <c:v>LA</c:v>
                </c:pt>
              </c:strCache>
            </c:strRef>
          </c:cat>
          <c:val>
            <c:numRef>
              <c:f>'fig3'!$E$3:$E$6</c:f>
              <c:numCache>
                <c:formatCode>General</c:formatCode>
                <c:ptCount val="4"/>
                <c:pt idx="0">
                  <c:v>0.38886480534335899</c:v>
                </c:pt>
                <c:pt idx="1">
                  <c:v>0.54121312735826699</c:v>
                </c:pt>
                <c:pt idx="2">
                  <c:v>0.67659611058752578</c:v>
                </c:pt>
                <c:pt idx="3">
                  <c:v>0.457295407202923</c:v>
                </c:pt>
              </c:numCache>
            </c:numRef>
          </c:val>
        </c:ser>
        <c:dLbls>
          <c:showLegendKey val="0"/>
          <c:showVal val="0"/>
          <c:showCatName val="0"/>
          <c:showSerName val="0"/>
          <c:showPercent val="0"/>
          <c:showBubbleSize val="0"/>
        </c:dLbls>
        <c:gapWidth val="150"/>
        <c:axId val="211976208"/>
        <c:axId val="211449712"/>
      </c:barChart>
      <c:catAx>
        <c:axId val="211976208"/>
        <c:scaling>
          <c:orientation val="minMax"/>
        </c:scaling>
        <c:delete val="0"/>
        <c:axPos val="b"/>
        <c:numFmt formatCode="General" sourceLinked="0"/>
        <c:majorTickMark val="out"/>
        <c:minorTickMark val="none"/>
        <c:tickLblPos val="nextTo"/>
        <c:txPr>
          <a:bodyPr/>
          <a:lstStyle/>
          <a:p>
            <a:pPr>
              <a:defRPr>
                <a:latin typeface="Constantia" panose="02030602050306030303" pitchFamily="18" charset="0"/>
              </a:defRPr>
            </a:pPr>
            <a:endParaRPr lang="sk-SK"/>
          </a:p>
        </c:txPr>
        <c:crossAx val="211449712"/>
        <c:crosses val="autoZero"/>
        <c:auto val="1"/>
        <c:lblAlgn val="ctr"/>
        <c:lblOffset val="100"/>
        <c:noMultiLvlLbl val="0"/>
      </c:catAx>
      <c:valAx>
        <c:axId val="211449712"/>
        <c:scaling>
          <c:orientation val="minMax"/>
        </c:scaling>
        <c:delete val="0"/>
        <c:axPos val="l"/>
        <c:majorGridlines>
          <c:spPr>
            <a:ln>
              <a:solidFill>
                <a:schemeClr val="bg1">
                  <a:lumMod val="75000"/>
                </a:schemeClr>
              </a:solidFill>
              <a:prstDash val="sysDot"/>
            </a:ln>
          </c:spPr>
        </c:majorGridlines>
        <c:numFmt formatCode="General" sourceLinked="1"/>
        <c:majorTickMark val="out"/>
        <c:minorTickMark val="none"/>
        <c:tickLblPos val="nextTo"/>
        <c:txPr>
          <a:bodyPr/>
          <a:lstStyle/>
          <a:p>
            <a:pPr>
              <a:defRPr>
                <a:latin typeface="Constantia" panose="02030602050306030303" pitchFamily="18" charset="0"/>
              </a:defRPr>
            </a:pPr>
            <a:endParaRPr lang="sk-SK"/>
          </a:p>
        </c:txPr>
        <c:crossAx val="211976208"/>
        <c:crosses val="autoZero"/>
        <c:crossBetween val="between"/>
      </c:valAx>
    </c:plotArea>
    <c:legend>
      <c:legendPos val="r"/>
      <c:layout/>
      <c:overlay val="0"/>
      <c:txPr>
        <a:bodyPr/>
        <a:lstStyle/>
        <a:p>
          <a:pPr>
            <a:defRPr>
              <a:latin typeface="Constantia" panose="02030602050306030303" pitchFamily="18" charset="0"/>
            </a:defRPr>
          </a:pPr>
          <a:endParaRPr lang="sk-SK"/>
        </a:p>
      </c:txPr>
    </c:legend>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1662292213474"/>
          <c:y val="7.4548702245552628E-2"/>
          <c:w val="0.59888998250218728"/>
          <c:h val="0.89719889180519097"/>
        </c:manualLayout>
      </c:layout>
      <c:lineChart>
        <c:grouping val="standard"/>
        <c:varyColors val="0"/>
        <c:ser>
          <c:idx val="0"/>
          <c:order val="0"/>
          <c:tx>
            <c:strRef>
              <c:f>'ann3'!$D$31</c:f>
              <c:strCache>
                <c:ptCount val="1"/>
                <c:pt idx="0">
                  <c:v>EPGAP_MNB</c:v>
                </c:pt>
              </c:strCache>
            </c:strRef>
          </c:tx>
          <c:spPr>
            <a:ln>
              <a:solidFill>
                <a:sysClr val="windowText" lastClr="000000"/>
              </a:solidFill>
            </a:ln>
          </c:spPr>
          <c:marker>
            <c:symbol val="none"/>
          </c:marker>
          <c:cat>
            <c:numRef>
              <c:f>'ann3'!$E$30:$V$30</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'ann3'!$E$31:$V$31</c:f>
              <c:numCache>
                <c:formatCode>General</c:formatCode>
                <c:ptCount val="18"/>
                <c:pt idx="0">
                  <c:v>-1.887270260888536E-2</c:v>
                </c:pt>
                <c:pt idx="1">
                  <c:v>2.6051576529783876E-2</c:v>
                </c:pt>
                <c:pt idx="2">
                  <c:v>2.0882416709602166E-2</c:v>
                </c:pt>
                <c:pt idx="3">
                  <c:v>2.0518554307542635E-2</c:v>
                </c:pt>
                <c:pt idx="4">
                  <c:v>-8.408857450764369E-3</c:v>
                </c:pt>
                <c:pt idx="5">
                  <c:v>-2.4106144749104365E-2</c:v>
                </c:pt>
                <c:pt idx="6">
                  <c:v>-1.3888917847638538E-2</c:v>
                </c:pt>
                <c:pt idx="7">
                  <c:v>-1.4884321689539314E-2</c:v>
                </c:pt>
                <c:pt idx="8">
                  <c:v>-9.0475247028895239E-3</c:v>
                </c:pt>
                <c:pt idx="9">
                  <c:v>-1.8164627820506041E-2</c:v>
                </c:pt>
                <c:pt idx="10">
                  <c:v>-4.9746545400205407E-3</c:v>
                </c:pt>
                <c:pt idx="11">
                  <c:v>6.0385248374847942E-3</c:v>
                </c:pt>
                <c:pt idx="12">
                  <c:v>1.8080863517213476E-2</c:v>
                </c:pt>
                <c:pt idx="13">
                  <c:v>4.5144920189884787E-2</c:v>
                </c:pt>
                <c:pt idx="14">
                  <c:v>9.5358992547005233E-3</c:v>
                </c:pt>
                <c:pt idx="15">
                  <c:v>-1.9320717275914168E-2</c:v>
                </c:pt>
                <c:pt idx="16">
                  <c:v>-3.9681938461530418E-3</c:v>
                </c:pt>
                <c:pt idx="17">
                  <c:v>-7.4794485960386894E-3</c:v>
                </c:pt>
              </c:numCache>
            </c:numRef>
          </c:val>
          <c:smooth val="0"/>
        </c:ser>
        <c:ser>
          <c:idx val="1"/>
          <c:order val="1"/>
          <c:tx>
            <c:strRef>
              <c:f>'ann3'!$D$32</c:f>
              <c:strCache>
                <c:ptCount val="1"/>
                <c:pt idx="0">
                  <c:v>EPGAP_ECB</c:v>
                </c:pt>
              </c:strCache>
            </c:strRef>
          </c:tx>
          <c:spPr>
            <a:ln w="19050">
              <a:solidFill>
                <a:schemeClr val="bg1">
                  <a:lumMod val="75000"/>
                </a:schemeClr>
              </a:solidFill>
            </a:ln>
          </c:spPr>
          <c:marker>
            <c:symbol val="none"/>
          </c:marker>
          <c:cat>
            <c:numRef>
              <c:f>'ann3'!$E$30:$V$30</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'ann3'!$E$32:$V$32</c:f>
              <c:numCache>
                <c:formatCode>General</c:formatCode>
                <c:ptCount val="18"/>
                <c:pt idx="0">
                  <c:v>-1.8872702608892861E-2</c:v>
                </c:pt>
                <c:pt idx="1">
                  <c:v>2.605157652977852E-2</c:v>
                </c:pt>
                <c:pt idx="2">
                  <c:v>2.0882416709603439E-2</c:v>
                </c:pt>
                <c:pt idx="3">
                  <c:v>2.0518554307538791E-2</c:v>
                </c:pt>
                <c:pt idx="4">
                  <c:v>-8.4088574507703608E-3</c:v>
                </c:pt>
                <c:pt idx="5">
                  <c:v>-2.4106144749103126E-2</c:v>
                </c:pt>
                <c:pt idx="6">
                  <c:v>-1.3888917847643978E-2</c:v>
                </c:pt>
                <c:pt idx="7">
                  <c:v>-1.4884321689547658E-2</c:v>
                </c:pt>
                <c:pt idx="8">
                  <c:v>-9.0475247028891075E-3</c:v>
                </c:pt>
                <c:pt idx="9">
                  <c:v>-1.816462782051273E-2</c:v>
                </c:pt>
                <c:pt idx="10">
                  <c:v>-4.9746545400258689E-3</c:v>
                </c:pt>
                <c:pt idx="11">
                  <c:v>6.0385248374802969E-3</c:v>
                </c:pt>
                <c:pt idx="12">
                  <c:v>1.8080863517208848E-2</c:v>
                </c:pt>
                <c:pt idx="13">
                  <c:v>4.5144920189874989E-2</c:v>
                </c:pt>
                <c:pt idx="14">
                  <c:v>9.535899254692063E-3</c:v>
                </c:pt>
                <c:pt idx="15">
                  <c:v>-1.9320717275918248E-2</c:v>
                </c:pt>
                <c:pt idx="16">
                  <c:v>-3.9681938461522707E-3</c:v>
                </c:pt>
                <c:pt idx="17">
                  <c:v>-7.4794485960442882E-3</c:v>
                </c:pt>
              </c:numCache>
            </c:numRef>
          </c:val>
          <c:smooth val="0"/>
        </c:ser>
        <c:dLbls>
          <c:showLegendKey val="0"/>
          <c:showVal val="0"/>
          <c:showCatName val="0"/>
          <c:showSerName val="0"/>
          <c:showPercent val="0"/>
          <c:showBubbleSize val="0"/>
        </c:dLbls>
        <c:smooth val="0"/>
        <c:axId val="213180896"/>
        <c:axId val="213181288"/>
      </c:lineChart>
      <c:catAx>
        <c:axId val="213180896"/>
        <c:scaling>
          <c:orientation val="minMax"/>
        </c:scaling>
        <c:delete val="0"/>
        <c:axPos val="b"/>
        <c:numFmt formatCode="General" sourceLinked="1"/>
        <c:majorTickMark val="out"/>
        <c:minorTickMark val="none"/>
        <c:tickLblPos val="nextTo"/>
        <c:crossAx val="213181288"/>
        <c:crosses val="autoZero"/>
        <c:auto val="1"/>
        <c:lblAlgn val="ctr"/>
        <c:lblOffset val="100"/>
        <c:noMultiLvlLbl val="0"/>
      </c:catAx>
      <c:valAx>
        <c:axId val="213181288"/>
        <c:scaling>
          <c:orientation val="minMax"/>
        </c:scaling>
        <c:delete val="0"/>
        <c:axPos val="l"/>
        <c:majorGridlines>
          <c:spPr>
            <a:ln>
              <a:solidFill>
                <a:schemeClr val="bg1">
                  <a:lumMod val="75000"/>
                </a:schemeClr>
              </a:solidFill>
              <a:prstDash val="sysDot"/>
            </a:ln>
          </c:spPr>
        </c:majorGridlines>
        <c:numFmt formatCode="#,##0.00" sourceLinked="0"/>
        <c:majorTickMark val="out"/>
        <c:minorTickMark val="none"/>
        <c:tickLblPos val="nextTo"/>
        <c:crossAx val="213180896"/>
        <c:crosses val="autoZero"/>
        <c:crossBetween val="between"/>
      </c:valAx>
      <c:spPr>
        <a:ln>
          <a:noFill/>
        </a:ln>
      </c:spPr>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'fig4'!$B$2</c:f>
              <c:strCache>
                <c:ptCount val="1"/>
                <c:pt idx="0">
                  <c:v>EC</c:v>
                </c:pt>
              </c:strCache>
            </c:strRef>
          </c:tx>
          <c:spPr>
            <a:solidFill>
              <a:schemeClr val="bg1">
                <a:lumMod val="65000"/>
              </a:schemeClr>
            </a:solidFill>
            <a:ln>
              <a:solidFill>
                <a:schemeClr val="bg1">
                  <a:lumMod val="65000"/>
                </a:schemeClr>
              </a:solidFill>
            </a:ln>
          </c:spPr>
          <c:invertIfNegative val="0"/>
          <c:cat>
            <c:strRef>
              <c:f>'fig4'!$A$3:$A$6</c:f>
              <c:strCache>
                <c:ptCount val="4"/>
                <c:pt idx="0">
                  <c:v>AS</c:v>
                </c:pt>
                <c:pt idx="1">
                  <c:v>SS</c:v>
                </c:pt>
                <c:pt idx="2">
                  <c:v>LS</c:v>
                </c:pt>
                <c:pt idx="3">
                  <c:v>LA</c:v>
                </c:pt>
              </c:strCache>
            </c:strRef>
          </c:cat>
          <c:val>
            <c:numRef>
              <c:f>'fig4'!$B$3:$B$6</c:f>
              <c:numCache>
                <c:formatCode>General</c:formatCode>
                <c:ptCount val="4"/>
                <c:pt idx="0">
                  <c:v>0.29999999999999988</c:v>
                </c:pt>
                <c:pt idx="1">
                  <c:v>0.34905714285714268</c:v>
                </c:pt>
                <c:pt idx="2">
                  <c:v>0.46255714285714261</c:v>
                </c:pt>
                <c:pt idx="3">
                  <c:v>0.34429999999999972</c:v>
                </c:pt>
              </c:numCache>
            </c:numRef>
          </c:val>
        </c:ser>
        <c:ser>
          <c:idx val="1"/>
          <c:order val="1"/>
          <c:tx>
            <c:strRef>
              <c:f>'fig4'!$C$2</c:f>
              <c:strCache>
                <c:ptCount val="1"/>
                <c:pt idx="0">
                  <c:v>MoF</c:v>
                </c:pt>
              </c:strCache>
            </c:strRef>
          </c:tx>
          <c:spPr>
            <a:solidFill>
              <a:schemeClr val="bg1">
                <a:lumMod val="50000"/>
              </a:schemeClr>
            </a:solidFill>
            <a:ln>
              <a:solidFill>
                <a:schemeClr val="bg1">
                  <a:lumMod val="50000"/>
                </a:schemeClr>
              </a:solidFill>
            </a:ln>
          </c:spPr>
          <c:invertIfNegative val="0"/>
          <c:cat>
            <c:strRef>
              <c:f>'fig4'!$A$3:$A$6</c:f>
              <c:strCache>
                <c:ptCount val="4"/>
                <c:pt idx="0">
                  <c:v>AS</c:v>
                </c:pt>
                <c:pt idx="1">
                  <c:v>SS</c:v>
                </c:pt>
                <c:pt idx="2">
                  <c:v>LS</c:v>
                </c:pt>
                <c:pt idx="3">
                  <c:v>LA</c:v>
                </c:pt>
              </c:strCache>
            </c:strRef>
          </c:cat>
          <c:val>
            <c:numRef>
              <c:f>'fig4'!$C$3:$C$6</c:f>
              <c:numCache>
                <c:formatCode>General</c:formatCode>
                <c:ptCount val="4"/>
                <c:pt idx="0">
                  <c:v>0.4449466593698802</c:v>
                </c:pt>
                <c:pt idx="1">
                  <c:v>0.79896213617566725</c:v>
                </c:pt>
                <c:pt idx="2">
                  <c:v>0.45862283742987536</c:v>
                </c:pt>
                <c:pt idx="3">
                  <c:v>0.43639727911026327</c:v>
                </c:pt>
              </c:numCache>
            </c:numRef>
          </c:val>
        </c:ser>
        <c:ser>
          <c:idx val="2"/>
          <c:order val="2"/>
          <c:tx>
            <c:strRef>
              <c:f>'fig4'!$D$2</c:f>
              <c:strCache>
                <c:ptCount val="1"/>
                <c:pt idx="0">
                  <c:v>NBS</c:v>
                </c:pt>
              </c:strCache>
            </c:strRef>
          </c:tx>
          <c:spPr>
            <a:solidFill>
              <a:schemeClr val="bg1">
                <a:lumMod val="85000"/>
              </a:schemeClr>
            </a:solidFill>
            <a:ln>
              <a:solidFill>
                <a:schemeClr val="bg1">
                  <a:lumMod val="85000"/>
                </a:schemeClr>
              </a:solidFill>
            </a:ln>
          </c:spPr>
          <c:invertIfNegative val="0"/>
          <c:cat>
            <c:strRef>
              <c:f>'fig4'!$A$3:$A$6</c:f>
              <c:strCache>
                <c:ptCount val="4"/>
                <c:pt idx="0">
                  <c:v>AS</c:v>
                </c:pt>
                <c:pt idx="1">
                  <c:v>SS</c:v>
                </c:pt>
                <c:pt idx="2">
                  <c:v>LS</c:v>
                </c:pt>
                <c:pt idx="3">
                  <c:v>LA</c:v>
                </c:pt>
              </c:strCache>
            </c:strRef>
          </c:cat>
          <c:val>
            <c:numRef>
              <c:f>'fig4'!$D$3:$D$6</c:f>
              <c:numCache>
                <c:formatCode>General</c:formatCode>
                <c:ptCount val="4"/>
                <c:pt idx="0">
                  <c:v>0.36717118794987097</c:v>
                </c:pt>
                <c:pt idx="1">
                  <c:v>0.49792054681789155</c:v>
                </c:pt>
                <c:pt idx="2">
                  <c:v>0.46260024974105918</c:v>
                </c:pt>
                <c:pt idx="3">
                  <c:v>0.33388425893631307</c:v>
                </c:pt>
              </c:numCache>
            </c:numRef>
          </c:val>
        </c:ser>
        <c:ser>
          <c:idx val="3"/>
          <c:order val="3"/>
          <c:tx>
            <c:strRef>
              <c:f>'fig4'!$E$2</c:f>
              <c:strCache>
                <c:ptCount val="1"/>
                <c:pt idx="0">
                  <c:v>MNB</c:v>
                </c:pt>
              </c:strCache>
            </c:strRef>
          </c:tx>
          <c:spPr>
            <a:solidFill>
              <a:schemeClr val="tx1"/>
            </a:solidFill>
            <a:ln>
              <a:solidFill>
                <a:sysClr val="windowText" lastClr="000000"/>
              </a:solidFill>
            </a:ln>
          </c:spPr>
          <c:invertIfNegative val="0"/>
          <c:cat>
            <c:strRef>
              <c:f>'fig4'!$A$3:$A$6</c:f>
              <c:strCache>
                <c:ptCount val="4"/>
                <c:pt idx="0">
                  <c:v>AS</c:v>
                </c:pt>
                <c:pt idx="1">
                  <c:v>SS</c:v>
                </c:pt>
                <c:pt idx="2">
                  <c:v>LS</c:v>
                </c:pt>
                <c:pt idx="3">
                  <c:v>LA</c:v>
                </c:pt>
              </c:strCache>
            </c:strRef>
          </c:cat>
          <c:val>
            <c:numRef>
              <c:f>'fig4'!$E$3:$E$6</c:f>
              <c:numCache>
                <c:formatCode>General</c:formatCode>
                <c:ptCount val="4"/>
                <c:pt idx="0">
                  <c:v>0.37980732545427548</c:v>
                </c:pt>
                <c:pt idx="1">
                  <c:v>0.48161721218830983</c:v>
                </c:pt>
                <c:pt idx="2">
                  <c:v>0.42966097919935997</c:v>
                </c:pt>
                <c:pt idx="3">
                  <c:v>0.25355030000460371</c:v>
                </c:pt>
              </c:numCache>
            </c:numRef>
          </c:val>
        </c:ser>
        <c:dLbls>
          <c:showLegendKey val="0"/>
          <c:showVal val="0"/>
          <c:showCatName val="0"/>
          <c:showSerName val="0"/>
          <c:showPercent val="0"/>
          <c:showBubbleSize val="0"/>
        </c:dLbls>
        <c:gapWidth val="150"/>
        <c:axId val="211994672"/>
        <c:axId val="211995056"/>
      </c:barChart>
      <c:catAx>
        <c:axId val="211994672"/>
        <c:scaling>
          <c:orientation val="minMax"/>
        </c:scaling>
        <c:delete val="0"/>
        <c:axPos val="b"/>
        <c:numFmt formatCode="General" sourceLinked="0"/>
        <c:majorTickMark val="out"/>
        <c:minorTickMark val="none"/>
        <c:tickLblPos val="nextTo"/>
        <c:crossAx val="211995056"/>
        <c:crosses val="autoZero"/>
        <c:auto val="1"/>
        <c:lblAlgn val="ctr"/>
        <c:lblOffset val="100"/>
        <c:noMultiLvlLbl val="0"/>
      </c:catAx>
      <c:valAx>
        <c:axId val="211995056"/>
        <c:scaling>
          <c:orientation val="minMax"/>
        </c:scaling>
        <c:delete val="0"/>
        <c:axPos val="l"/>
        <c:majorGridlines>
          <c:spPr>
            <a:ln>
              <a:solidFill>
                <a:schemeClr val="bg1">
                  <a:lumMod val="75000"/>
                </a:schemeClr>
              </a:solidFill>
              <a:prstDash val="sysDot"/>
            </a:ln>
          </c:spPr>
        </c:majorGridlines>
        <c:numFmt formatCode="General" sourceLinked="1"/>
        <c:majorTickMark val="out"/>
        <c:minorTickMark val="none"/>
        <c:tickLblPos val="nextTo"/>
        <c:crossAx val="211994672"/>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502405949256346E-2"/>
          <c:y val="5.1400554097404488E-2"/>
          <c:w val="0.71805293088363964"/>
          <c:h val="0.88793963254593178"/>
        </c:manualLayout>
      </c:layout>
      <c:lineChart>
        <c:grouping val="standard"/>
        <c:varyColors val="0"/>
        <c:ser>
          <c:idx val="2"/>
          <c:order val="0"/>
          <c:tx>
            <c:strRef>
              <c:f>'fig6-7'!$D$3</c:f>
              <c:strCache>
                <c:ptCount val="1"/>
                <c:pt idx="0">
                  <c:v>CC_AGGR_CBR</c:v>
                </c:pt>
              </c:strCache>
            </c:strRef>
          </c:tx>
          <c:spPr>
            <a:ln>
              <a:solidFill>
                <a:schemeClr val="bg1">
                  <a:lumMod val="65000"/>
                </a:schemeClr>
              </a:solidFill>
            </a:ln>
          </c:spPr>
          <c:marker>
            <c:symbol val="none"/>
          </c:marker>
          <c:cat>
            <c:numRef>
              <c:f>'fig6-7'!$A$4:$A$21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'fig6-7'!$D$4:$D$21</c:f>
              <c:numCache>
                <c:formatCode>General</c:formatCode>
                <c:ptCount val="18"/>
                <c:pt idx="0">
                  <c:v>-0.71087051451421368</c:v>
                </c:pt>
                <c:pt idx="1">
                  <c:v>0.17127221811963692</c:v>
                </c:pt>
                <c:pt idx="2">
                  <c:v>0.39968206292341574</c:v>
                </c:pt>
                <c:pt idx="3">
                  <c:v>0.55627396104614968</c:v>
                </c:pt>
                <c:pt idx="4">
                  <c:v>-0.16344310743705659</c:v>
                </c:pt>
                <c:pt idx="5">
                  <c:v>-0.33848096885692847</c:v>
                </c:pt>
                <c:pt idx="6">
                  <c:v>-0.20570377092839942</c:v>
                </c:pt>
                <c:pt idx="7">
                  <c:v>-0.11130636273809602</c:v>
                </c:pt>
                <c:pt idx="8">
                  <c:v>-0.17035476524063917</c:v>
                </c:pt>
                <c:pt idx="9">
                  <c:v>-0.26288638685172255</c:v>
                </c:pt>
                <c:pt idx="10">
                  <c:v>-0.19830579710125959</c:v>
                </c:pt>
                <c:pt idx="11">
                  <c:v>0.21431059613145309</c:v>
                </c:pt>
                <c:pt idx="12">
                  <c:v>1.1840575212573625</c:v>
                </c:pt>
                <c:pt idx="13">
                  <c:v>1.2979026824478479</c:v>
                </c:pt>
                <c:pt idx="14">
                  <c:v>-1.1434504200972397</c:v>
                </c:pt>
                <c:pt idx="15">
                  <c:v>-0.43888180732656418</c:v>
                </c:pt>
                <c:pt idx="16">
                  <c:v>-0.15780554682694781</c:v>
                </c:pt>
                <c:pt idx="17">
                  <c:v>-0.23612818230677179</c:v>
                </c:pt>
              </c:numCache>
            </c:numRef>
          </c:val>
          <c:smooth val="0"/>
        </c:ser>
        <c:ser>
          <c:idx val="1"/>
          <c:order val="1"/>
          <c:tx>
            <c:strRef>
              <c:f>'fig6-7'!$F$3</c:f>
              <c:strCache>
                <c:ptCount val="1"/>
                <c:pt idx="0">
                  <c:v>CC_EC</c:v>
                </c:pt>
              </c:strCache>
            </c:strRef>
          </c:tx>
          <c:spPr>
            <a:ln>
              <a:solidFill>
                <a:sysClr val="windowText" lastClr="000000"/>
              </a:solidFill>
            </a:ln>
          </c:spPr>
          <c:marker>
            <c:symbol val="none"/>
          </c:marker>
          <c:cat>
            <c:numRef>
              <c:f>'fig6-7'!$A$4:$A$21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'fig6-7'!$F$4:$F$21</c:f>
              <c:numCache>
                <c:formatCode>General</c:formatCode>
                <c:ptCount val="18"/>
                <c:pt idx="2">
                  <c:v>0.60404743999999999</c:v>
                </c:pt>
                <c:pt idx="3">
                  <c:v>0.84657775599999996</c:v>
                </c:pt>
                <c:pt idx="4">
                  <c:v>-0.21005474000000002</c:v>
                </c:pt>
                <c:pt idx="5">
                  <c:v>-0.75818574399999994</c:v>
                </c:pt>
                <c:pt idx="6">
                  <c:v>-0.82851164399999999</c:v>
                </c:pt>
                <c:pt idx="7">
                  <c:v>-0.63489621600000001</c:v>
                </c:pt>
                <c:pt idx="8">
                  <c:v>-0.44137441200000005</c:v>
                </c:pt>
                <c:pt idx="9">
                  <c:v>-0.13329501199999999</c:v>
                </c:pt>
                <c:pt idx="10">
                  <c:v>0.22389880800000003</c:v>
                </c:pt>
                <c:pt idx="11">
                  <c:v>0.97708164400000008</c:v>
                </c:pt>
                <c:pt idx="12">
                  <c:v>2.373347152</c:v>
                </c:pt>
                <c:pt idx="13">
                  <c:v>2.3107203320000003</c:v>
                </c:pt>
                <c:pt idx="14">
                  <c:v>-0.62970008399999999</c:v>
                </c:pt>
                <c:pt idx="15">
                  <c:v>-0.23168586800000002</c:v>
                </c:pt>
                <c:pt idx="16">
                  <c:v>-0.43532404400000002</c:v>
                </c:pt>
                <c:pt idx="17">
                  <c:v>-0.68709956400000016</c:v>
                </c:pt>
              </c:numCache>
            </c:numRef>
          </c:val>
          <c:smooth val="0"/>
        </c:ser>
        <c:dLbls>
          <c:showLegendKey val="0"/>
          <c:showVal val="0"/>
          <c:showCatName val="0"/>
          <c:showSerName val="0"/>
          <c:showPercent val="0"/>
          <c:showBubbleSize val="0"/>
        </c:dLbls>
        <c:smooth val="0"/>
        <c:axId val="212159520"/>
        <c:axId val="212159912"/>
      </c:lineChart>
      <c:catAx>
        <c:axId val="212159520"/>
        <c:scaling>
          <c:orientation val="minMax"/>
        </c:scaling>
        <c:delete val="0"/>
        <c:axPos val="b"/>
        <c:numFmt formatCode="General" sourceLinked="1"/>
        <c:majorTickMark val="out"/>
        <c:minorTickMark val="none"/>
        <c:tickLblPos val="nextTo"/>
        <c:crossAx val="212159912"/>
        <c:crosses val="autoZero"/>
        <c:auto val="1"/>
        <c:lblAlgn val="ctr"/>
        <c:lblOffset val="100"/>
        <c:noMultiLvlLbl val="0"/>
      </c:catAx>
      <c:valAx>
        <c:axId val="212159912"/>
        <c:scaling>
          <c:orientation val="minMax"/>
        </c:scaling>
        <c:delete val="0"/>
        <c:axPos val="l"/>
        <c:majorGridlines>
          <c:spPr>
            <a:ln>
              <a:solidFill>
                <a:schemeClr val="bg1">
                  <a:lumMod val="75000"/>
                </a:schemeClr>
              </a:solidFill>
              <a:prstDash val="sysDot"/>
            </a:ln>
          </c:spPr>
        </c:majorGridlines>
        <c:numFmt formatCode="#,##0.00" sourceLinked="0"/>
        <c:majorTickMark val="out"/>
        <c:minorTickMark val="none"/>
        <c:tickLblPos val="nextTo"/>
        <c:crossAx val="212159520"/>
        <c:crosses val="autoZero"/>
        <c:crossBetween val="between"/>
      </c:valAx>
    </c:plotArea>
    <c:legend>
      <c:legendPos val="r"/>
      <c:layout>
        <c:manualLayout>
          <c:xMode val="edge"/>
          <c:yMode val="edge"/>
          <c:x val="0.70972134733158365"/>
          <c:y val="0.34683836395450568"/>
          <c:w val="0.27916754155730533"/>
          <c:h val="0.15817512394284045"/>
        </c:manualLayout>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04409547433489E-2"/>
          <c:y val="5.5651727744558246E-2"/>
          <c:w val="0.70624179751393079"/>
          <c:h val="0.88368401318256273"/>
        </c:manualLayout>
      </c:layout>
      <c:lineChart>
        <c:grouping val="standard"/>
        <c:varyColors val="0"/>
        <c:ser>
          <c:idx val="0"/>
          <c:order val="0"/>
          <c:tx>
            <c:strRef>
              <c:f>'fig6-7'!$B$3</c:f>
              <c:strCache>
                <c:ptCount val="1"/>
                <c:pt idx="0">
                  <c:v>OG_CBR</c:v>
                </c:pt>
              </c:strCache>
            </c:strRef>
          </c:tx>
          <c:spPr>
            <a:ln>
              <a:solidFill>
                <a:schemeClr val="bg1">
                  <a:lumMod val="65000"/>
                </a:schemeClr>
              </a:solidFill>
            </a:ln>
          </c:spPr>
          <c:marker>
            <c:symbol val="none"/>
          </c:marker>
          <c:cat>
            <c:numRef>
              <c:f>'fig6-7'!$A$4:$A$21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'fig6-7'!$B$4:$B$21</c:f>
              <c:numCache>
                <c:formatCode>General</c:formatCode>
                <c:ptCount val="18"/>
                <c:pt idx="0">
                  <c:v>-2.1411762485367882</c:v>
                </c:pt>
                <c:pt idx="1">
                  <c:v>0.51588017505914729</c:v>
                </c:pt>
                <c:pt idx="2">
                  <c:v>1.203861635311493</c:v>
                </c:pt>
                <c:pt idx="3">
                  <c:v>1.6755239790546677</c:v>
                </c:pt>
                <c:pt idx="4">
                  <c:v>-0.49229851637667643</c:v>
                </c:pt>
                <c:pt idx="5">
                  <c:v>-1.019520990532917</c:v>
                </c:pt>
                <c:pt idx="6">
                  <c:v>-0.61958967147108257</c:v>
                </c:pt>
                <c:pt idx="7">
                  <c:v>-0.33526012872920485</c:v>
                </c:pt>
                <c:pt idx="8">
                  <c:v>-0.51311676277300955</c:v>
                </c:pt>
                <c:pt idx="9">
                  <c:v>-0.79182646642085108</c:v>
                </c:pt>
                <c:pt idx="10">
                  <c:v>-0.59730661777487826</c:v>
                </c:pt>
                <c:pt idx="11">
                  <c:v>0.64551384376943699</c:v>
                </c:pt>
                <c:pt idx="12">
                  <c:v>3.5664383170402481</c:v>
                </c:pt>
                <c:pt idx="13">
                  <c:v>3.9093454290597824</c:v>
                </c:pt>
                <c:pt idx="14">
                  <c:v>-3.4441277713772283</c:v>
                </c:pt>
                <c:pt idx="15">
                  <c:v>-1.3219331545980848</c:v>
                </c:pt>
                <c:pt idx="16">
                  <c:v>-0.47531791212936086</c:v>
                </c:pt>
                <c:pt idx="17">
                  <c:v>-0.71122946477943305</c:v>
                </c:pt>
              </c:numCache>
            </c:numRef>
          </c:val>
          <c:smooth val="0"/>
        </c:ser>
        <c:ser>
          <c:idx val="3"/>
          <c:order val="1"/>
          <c:tx>
            <c:strRef>
              <c:f>'fig6-7'!$E$3</c:f>
              <c:strCache>
                <c:ptCount val="1"/>
                <c:pt idx="0">
                  <c:v>OG_EC</c:v>
                </c:pt>
              </c:strCache>
            </c:strRef>
          </c:tx>
          <c:spPr>
            <a:ln>
              <a:solidFill>
                <a:sysClr val="windowText" lastClr="000000"/>
              </a:solidFill>
            </a:ln>
          </c:spPr>
          <c:marker>
            <c:symbol val="none"/>
          </c:marker>
          <c:cat>
            <c:numRef>
              <c:f>'fig6-7'!$A$4:$A$21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'fig6-7'!$E$4:$E$21</c:f>
              <c:numCache>
                <c:formatCode>General</c:formatCode>
                <c:ptCount val="18"/>
                <c:pt idx="2">
                  <c:v>1.81942</c:v>
                </c:pt>
                <c:pt idx="3">
                  <c:v>2.5499329999999998</c:v>
                </c:pt>
                <c:pt idx="4">
                  <c:v>-0.63269500000000001</c:v>
                </c:pt>
                <c:pt idx="5">
                  <c:v>-2.2836919999999998</c:v>
                </c:pt>
                <c:pt idx="6">
                  <c:v>-2.495517</c:v>
                </c:pt>
                <c:pt idx="7">
                  <c:v>-1.9123380000000001</c:v>
                </c:pt>
                <c:pt idx="8">
                  <c:v>-1.3294410000000001</c:v>
                </c:pt>
                <c:pt idx="9">
                  <c:v>-0.40149099999999999</c:v>
                </c:pt>
                <c:pt idx="10">
                  <c:v>0.67439400000000005</c:v>
                </c:pt>
                <c:pt idx="11">
                  <c:v>2.9430170000000002</c:v>
                </c:pt>
                <c:pt idx="12">
                  <c:v>7.1486359999999998</c:v>
                </c:pt>
                <c:pt idx="13">
                  <c:v>6.9600010000000001</c:v>
                </c:pt>
                <c:pt idx="14">
                  <c:v>-1.896687</c:v>
                </c:pt>
                <c:pt idx="15">
                  <c:v>-0.69784900000000005</c:v>
                </c:pt>
                <c:pt idx="16">
                  <c:v>-1.3112170000000001</c:v>
                </c:pt>
                <c:pt idx="17">
                  <c:v>-2.0695770000000002</c:v>
                </c:pt>
              </c:numCache>
            </c:numRef>
          </c:val>
          <c:smooth val="0"/>
        </c:ser>
        <c:dLbls>
          <c:showLegendKey val="0"/>
          <c:showVal val="0"/>
          <c:showCatName val="0"/>
          <c:showSerName val="0"/>
          <c:showPercent val="0"/>
          <c:showBubbleSize val="0"/>
        </c:dLbls>
        <c:smooth val="0"/>
        <c:axId val="212160696"/>
        <c:axId val="212161088"/>
      </c:lineChart>
      <c:catAx>
        <c:axId val="212160696"/>
        <c:scaling>
          <c:orientation val="minMax"/>
        </c:scaling>
        <c:delete val="0"/>
        <c:axPos val="b"/>
        <c:numFmt formatCode="General" sourceLinked="1"/>
        <c:majorTickMark val="out"/>
        <c:minorTickMark val="none"/>
        <c:tickLblPos val="nextTo"/>
        <c:crossAx val="212161088"/>
        <c:crosses val="autoZero"/>
        <c:auto val="1"/>
        <c:lblAlgn val="ctr"/>
        <c:lblOffset val="100"/>
        <c:noMultiLvlLbl val="0"/>
      </c:catAx>
      <c:valAx>
        <c:axId val="212161088"/>
        <c:scaling>
          <c:orientation val="minMax"/>
        </c:scaling>
        <c:delete val="0"/>
        <c:axPos val="l"/>
        <c:majorGridlines>
          <c:spPr>
            <a:ln>
              <a:solidFill>
                <a:schemeClr val="bg1">
                  <a:lumMod val="75000"/>
                </a:schemeClr>
              </a:solidFill>
              <a:prstDash val="sysDot"/>
            </a:ln>
          </c:spPr>
        </c:majorGridlines>
        <c:numFmt formatCode="#,##0.00" sourceLinked="0"/>
        <c:majorTickMark val="out"/>
        <c:minorTickMark val="none"/>
        <c:tickLblPos val="nextTo"/>
        <c:crossAx val="212160696"/>
        <c:crosses val="autoZero"/>
        <c:crossBetween val="between"/>
      </c:valAx>
    </c:plotArea>
    <c:legend>
      <c:legendPos val="r"/>
      <c:layout>
        <c:manualLayout>
          <c:xMode val="edge"/>
          <c:yMode val="edge"/>
          <c:x val="0.77380524453386579"/>
          <c:y val="0.36424604819134448"/>
          <c:w val="0.2167496562826767"/>
          <c:h val="0.18128233970753657"/>
        </c:manualLayout>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'fig6-7'!$B$3</c:f>
              <c:strCache>
                <c:ptCount val="1"/>
                <c:pt idx="0">
                  <c:v>OG_CBR</c:v>
                </c:pt>
              </c:strCache>
            </c:strRef>
          </c:tx>
          <c:spPr>
            <a:ln w="28575">
              <a:solidFill>
                <a:sysClr val="windowText" lastClr="000000"/>
              </a:solidFill>
            </a:ln>
          </c:spPr>
          <c:marker>
            <c:symbol val="none"/>
          </c:marker>
          <c:cat>
            <c:numRef>
              <c:f>'fig6-7'!$A$4:$A$21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'fig6-7'!$B$4:$B$21</c:f>
              <c:numCache>
                <c:formatCode>General</c:formatCode>
                <c:ptCount val="18"/>
                <c:pt idx="0">
                  <c:v>-2.1411762485367882</c:v>
                </c:pt>
                <c:pt idx="1">
                  <c:v>0.51588017505914729</c:v>
                </c:pt>
                <c:pt idx="2">
                  <c:v>1.203861635311493</c:v>
                </c:pt>
                <c:pt idx="3">
                  <c:v>1.6755239790546677</c:v>
                </c:pt>
                <c:pt idx="4">
                  <c:v>-0.49229851637667643</c:v>
                </c:pt>
                <c:pt idx="5">
                  <c:v>-1.019520990532917</c:v>
                </c:pt>
                <c:pt idx="6">
                  <c:v>-0.61958967147108257</c:v>
                </c:pt>
                <c:pt idx="7">
                  <c:v>-0.33526012872920485</c:v>
                </c:pt>
                <c:pt idx="8">
                  <c:v>-0.51311676277300955</c:v>
                </c:pt>
                <c:pt idx="9">
                  <c:v>-0.79182646642085108</c:v>
                </c:pt>
                <c:pt idx="10">
                  <c:v>-0.59730661777487826</c:v>
                </c:pt>
                <c:pt idx="11">
                  <c:v>0.64551384376943699</c:v>
                </c:pt>
                <c:pt idx="12">
                  <c:v>3.5664383170402481</c:v>
                </c:pt>
                <c:pt idx="13">
                  <c:v>3.9093454290597824</c:v>
                </c:pt>
                <c:pt idx="14">
                  <c:v>-3.4441277713772283</c:v>
                </c:pt>
                <c:pt idx="15">
                  <c:v>-1.3219331545980848</c:v>
                </c:pt>
                <c:pt idx="16">
                  <c:v>-0.47531791212936086</c:v>
                </c:pt>
                <c:pt idx="17">
                  <c:v>-0.71122946477943305</c:v>
                </c:pt>
              </c:numCache>
            </c:numRef>
          </c:val>
          <c:smooth val="0"/>
        </c:ser>
        <c:dLbls>
          <c:showLegendKey val="0"/>
          <c:showVal val="0"/>
          <c:showCatName val="0"/>
          <c:showSerName val="0"/>
          <c:showPercent val="0"/>
          <c:showBubbleSize val="0"/>
        </c:dLbls>
        <c:smooth val="0"/>
        <c:axId val="212161872"/>
        <c:axId val="212162264"/>
      </c:lineChart>
      <c:catAx>
        <c:axId val="212161872"/>
        <c:scaling>
          <c:orientation val="minMax"/>
        </c:scaling>
        <c:delete val="0"/>
        <c:axPos val="b"/>
        <c:numFmt formatCode="General" sourceLinked="1"/>
        <c:majorTickMark val="out"/>
        <c:minorTickMark val="none"/>
        <c:tickLblPos val="low"/>
        <c:txPr>
          <a:bodyPr rot="-5400000" vert="horz"/>
          <a:lstStyle/>
          <a:p>
            <a:pPr>
              <a:defRPr/>
            </a:pPr>
            <a:endParaRPr lang="sk-SK"/>
          </a:p>
        </c:txPr>
        <c:crossAx val="212162264"/>
        <c:crosses val="autoZero"/>
        <c:auto val="1"/>
        <c:lblAlgn val="ctr"/>
        <c:lblOffset val="100"/>
        <c:noMultiLvlLbl val="0"/>
      </c:catAx>
      <c:valAx>
        <c:axId val="212162264"/>
        <c:scaling>
          <c:orientation val="minMax"/>
        </c:scaling>
        <c:delete val="0"/>
        <c:axPos val="l"/>
        <c:majorGridlines>
          <c:spPr>
            <a:ln>
              <a:prstDash val="sysDot"/>
            </a:ln>
          </c:spPr>
        </c:majorGridlines>
        <c:numFmt formatCode="General" sourceLinked="1"/>
        <c:majorTickMark val="out"/>
        <c:minorTickMark val="none"/>
        <c:tickLblPos val="nextTo"/>
        <c:crossAx val="212161872"/>
        <c:crosses val="autoZero"/>
        <c:crossBetween val="between"/>
      </c:valAx>
    </c:plotArea>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fig8_fig10_fig11_fig13_fig14!$D$12</c:f>
              <c:strCache>
                <c:ptCount val="1"/>
                <c:pt idx="0">
                  <c:v>ECB</c:v>
                </c:pt>
              </c:strCache>
            </c:strRef>
          </c:tx>
          <c:spPr>
            <a:ln>
              <a:solidFill>
                <a:schemeClr val="tx1">
                  <a:lumMod val="50000"/>
                  <a:lumOff val="50000"/>
                </a:schemeClr>
              </a:solidFill>
            </a:ln>
          </c:spPr>
          <c:marker>
            <c:symbol val="none"/>
          </c:marker>
          <c:cat>
            <c:numRef>
              <c:f>fig8_fig10_fig11_fig13_fig14!$E$11:$V$11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fig8_fig10_fig11_fig13_fig14!$E$12:$V$12</c:f>
              <c:numCache>
                <c:formatCode>0.00%</c:formatCode>
                <c:ptCount val="18"/>
                <c:pt idx="0">
                  <c:v>-1.0918158916794075E-2</c:v>
                </c:pt>
                <c:pt idx="1">
                  <c:v>3.964563990436061E-4</c:v>
                </c:pt>
                <c:pt idx="2">
                  <c:v>1.4105360586133556E-2</c:v>
                </c:pt>
                <c:pt idx="3">
                  <c:v>1.4762335434713281E-2</c:v>
                </c:pt>
                <c:pt idx="4">
                  <c:v>-1.8821404824149927E-3</c:v>
                </c:pt>
                <c:pt idx="5">
                  <c:v>-4.4076395862849898E-3</c:v>
                </c:pt>
                <c:pt idx="6">
                  <c:v>-5.7887194162399239E-3</c:v>
                </c:pt>
                <c:pt idx="7">
                  <c:v>-1.7541164399929603E-3</c:v>
                </c:pt>
                <c:pt idx="8">
                  <c:v>-7.0319678968382765E-3</c:v>
                </c:pt>
                <c:pt idx="9">
                  <c:v>-9.5694378167315887E-3</c:v>
                </c:pt>
                <c:pt idx="10">
                  <c:v>-3.7220526240367806E-3</c:v>
                </c:pt>
                <c:pt idx="11">
                  <c:v>1.3417116350673897E-3</c:v>
                </c:pt>
                <c:pt idx="12">
                  <c:v>1.1991800609483865E-2</c:v>
                </c:pt>
                <c:pt idx="13">
                  <c:v>1.5284846262016401E-2</c:v>
                </c:pt>
                <c:pt idx="14">
                  <c:v>5.1886092743276481E-4</c:v>
                </c:pt>
                <c:pt idx="15">
                  <c:v>-1.1573291702146934E-3</c:v>
                </c:pt>
                <c:pt idx="16">
                  <c:v>-2.6346168055032017E-3</c:v>
                </c:pt>
                <c:pt idx="17">
                  <c:v>-5.9341571210573011E-3</c:v>
                </c:pt>
              </c:numCache>
            </c:numRef>
          </c:val>
          <c:smooth val="0"/>
        </c:ser>
        <c:ser>
          <c:idx val="1"/>
          <c:order val="1"/>
          <c:tx>
            <c:strRef>
              <c:f>fig8_fig10_fig11_fig13_fig14!$D$13</c:f>
              <c:strCache>
                <c:ptCount val="1"/>
                <c:pt idx="0">
                  <c:v>EC_CBR</c:v>
                </c:pt>
              </c:strCache>
            </c:strRef>
          </c:tx>
          <c:spPr>
            <a:ln>
              <a:solidFill>
                <a:schemeClr val="bg1">
                  <a:lumMod val="75000"/>
                </a:schemeClr>
              </a:solidFill>
              <a:prstDash val="solid"/>
            </a:ln>
          </c:spPr>
          <c:marker>
            <c:symbol val="none"/>
          </c:marker>
          <c:cat>
            <c:numRef>
              <c:f>fig8_fig10_fig11_fig13_fig14!$E$11:$V$11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fig8_fig10_fig11_fig13_fig14!$E$13:$V$13</c:f>
              <c:numCache>
                <c:formatCode>0.00%</c:formatCode>
                <c:ptCount val="18"/>
                <c:pt idx="0">
                  <c:v>-7.1087051451421369E-3</c:v>
                </c:pt>
                <c:pt idx="1">
                  <c:v>1.7127221811963692E-3</c:v>
                </c:pt>
                <c:pt idx="2">
                  <c:v>3.9968206292341577E-3</c:v>
                </c:pt>
                <c:pt idx="3">
                  <c:v>5.562739610461497E-3</c:v>
                </c:pt>
                <c:pt idx="4">
                  <c:v>-1.6344310743705659E-3</c:v>
                </c:pt>
                <c:pt idx="5">
                  <c:v>-3.3848096885692848E-3</c:v>
                </c:pt>
                <c:pt idx="6">
                  <c:v>-2.0570377092839942E-3</c:v>
                </c:pt>
                <c:pt idx="7">
                  <c:v>-1.1130636273809602E-3</c:v>
                </c:pt>
                <c:pt idx="8">
                  <c:v>-1.7035476524063916E-3</c:v>
                </c:pt>
                <c:pt idx="9">
                  <c:v>-2.6288638685172255E-3</c:v>
                </c:pt>
                <c:pt idx="10">
                  <c:v>-1.9830579710125957E-3</c:v>
                </c:pt>
                <c:pt idx="11">
                  <c:v>2.1431059613145308E-3</c:v>
                </c:pt>
                <c:pt idx="12">
                  <c:v>1.1840575212573624E-2</c:v>
                </c:pt>
                <c:pt idx="13">
                  <c:v>1.297902682447848E-2</c:v>
                </c:pt>
                <c:pt idx="14">
                  <c:v>-1.1434504200972397E-2</c:v>
                </c:pt>
                <c:pt idx="15">
                  <c:v>-4.3888180732656419E-3</c:v>
                </c:pt>
                <c:pt idx="16">
                  <c:v>-1.578055468269478E-3</c:v>
                </c:pt>
                <c:pt idx="17">
                  <c:v>-2.3612818230677179E-3</c:v>
                </c:pt>
              </c:numCache>
            </c:numRef>
          </c:val>
          <c:smooth val="0"/>
        </c:ser>
        <c:ser>
          <c:idx val="2"/>
          <c:order val="2"/>
          <c:tx>
            <c:strRef>
              <c:f>fig8_fig10_fig11_fig13_fig14!$D$14</c:f>
              <c:strCache>
                <c:ptCount val="1"/>
                <c:pt idx="0">
                  <c:v>EC</c:v>
                </c:pt>
              </c:strCache>
            </c:strRef>
          </c:tx>
          <c:spPr>
            <a:ln>
              <a:solidFill>
                <a:schemeClr val="bg1">
                  <a:lumMod val="75000"/>
                </a:schemeClr>
              </a:solidFill>
            </a:ln>
          </c:spPr>
          <c:marker>
            <c:symbol val="circle"/>
            <c:size val="5"/>
            <c:spPr>
              <a:solidFill>
                <a:schemeClr val="bg1">
                  <a:lumMod val="75000"/>
                </a:schemeClr>
              </a:solidFill>
              <a:ln>
                <a:solidFill>
                  <a:schemeClr val="bg1">
                    <a:lumMod val="75000"/>
                  </a:schemeClr>
                </a:solidFill>
              </a:ln>
            </c:spPr>
          </c:marker>
          <c:cat>
            <c:numRef>
              <c:f>fig8_fig10_fig11_fig13_fig14!$E$11:$V$11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fig8_fig10_fig11_fig13_fig14!$E$14:$V$14</c:f>
              <c:numCache>
                <c:formatCode>0.00%</c:formatCode>
                <c:ptCount val="18"/>
                <c:pt idx="2">
                  <c:v>6.0404743999999998E-3</c:v>
                </c:pt>
                <c:pt idx="3">
                  <c:v>8.4657775600000002E-3</c:v>
                </c:pt>
                <c:pt idx="4">
                  <c:v>-2.1005474000000001E-3</c:v>
                </c:pt>
                <c:pt idx="5">
                  <c:v>-7.5818574399999991E-3</c:v>
                </c:pt>
                <c:pt idx="6">
                  <c:v>-8.2851164400000003E-3</c:v>
                </c:pt>
                <c:pt idx="7">
                  <c:v>-6.3489621599999999E-3</c:v>
                </c:pt>
                <c:pt idx="8">
                  <c:v>-4.4137441200000002E-3</c:v>
                </c:pt>
                <c:pt idx="9">
                  <c:v>-1.3329501199999998E-3</c:v>
                </c:pt>
                <c:pt idx="10">
                  <c:v>2.2389880800000005E-3</c:v>
                </c:pt>
                <c:pt idx="11">
                  <c:v>9.7708164400000016E-3</c:v>
                </c:pt>
                <c:pt idx="12">
                  <c:v>2.373347152E-2</c:v>
                </c:pt>
                <c:pt idx="13">
                  <c:v>2.3107203320000002E-2</c:v>
                </c:pt>
                <c:pt idx="14">
                  <c:v>-6.2970008399999998E-3</c:v>
                </c:pt>
                <c:pt idx="15">
                  <c:v>-2.3168586800000001E-3</c:v>
                </c:pt>
                <c:pt idx="16">
                  <c:v>-4.3532404400000004E-3</c:v>
                </c:pt>
                <c:pt idx="17">
                  <c:v>-6.8709956400000013E-3</c:v>
                </c:pt>
              </c:numCache>
            </c:numRef>
          </c:val>
          <c:smooth val="0"/>
        </c:ser>
        <c:ser>
          <c:idx val="3"/>
          <c:order val="3"/>
          <c:tx>
            <c:strRef>
              <c:f>fig8_fig10_fig11_fig13_fig14!$D$15</c:f>
              <c:strCache>
                <c:ptCount val="1"/>
                <c:pt idx="0">
                  <c:v>MNB</c:v>
                </c:pt>
              </c:strCache>
            </c:strRef>
          </c:tx>
          <c:spPr>
            <a:ln w="3175">
              <a:solidFill>
                <a:schemeClr val="tx1"/>
              </a:solidFill>
              <a:prstDash val="solid"/>
            </a:ln>
          </c:spPr>
          <c:marker>
            <c:symbol val="none"/>
          </c:marker>
          <c:cat>
            <c:numRef>
              <c:f>fig8_fig10_fig11_fig13_fig14!$E$11:$V$11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fig8_fig10_fig11_fig13_fig14!$E$15:$V$15</c:f>
              <c:numCache>
                <c:formatCode>0.00%</c:formatCode>
                <c:ptCount val="18"/>
                <c:pt idx="0">
                  <c:v>-1.3274367411287976E-2</c:v>
                </c:pt>
                <c:pt idx="1">
                  <c:v>4.6673065058468617E-4</c:v>
                </c:pt>
                <c:pt idx="2">
                  <c:v>1.012083434016813E-2</c:v>
                </c:pt>
                <c:pt idx="3">
                  <c:v>1.2548096263978199E-2</c:v>
                </c:pt>
                <c:pt idx="4">
                  <c:v>-2.1803517942620373E-3</c:v>
                </c:pt>
                <c:pt idx="5">
                  <c:v>-2.3487802037295237E-3</c:v>
                </c:pt>
                <c:pt idx="6">
                  <c:v>-3.6352559801527766E-3</c:v>
                </c:pt>
                <c:pt idx="7">
                  <c:v>1.000316676766193E-3</c:v>
                </c:pt>
                <c:pt idx="8">
                  <c:v>-3.0605708460220756E-3</c:v>
                </c:pt>
                <c:pt idx="9">
                  <c:v>-6.605242064597408E-3</c:v>
                </c:pt>
                <c:pt idx="10">
                  <c:v>-3.977750835465017E-4</c:v>
                </c:pt>
                <c:pt idx="11">
                  <c:v>1.5683781467508804E-3</c:v>
                </c:pt>
                <c:pt idx="12">
                  <c:v>9.7904559419974054E-3</c:v>
                </c:pt>
                <c:pt idx="13">
                  <c:v>1.1314999220101086E-2</c:v>
                </c:pt>
                <c:pt idx="14">
                  <c:v>1.0510288311260766E-4</c:v>
                </c:pt>
                <c:pt idx="15">
                  <c:v>-5.2250898199982486E-4</c:v>
                </c:pt>
                <c:pt idx="16">
                  <c:v>-4.4381376298489541E-4</c:v>
                </c:pt>
                <c:pt idx="17">
                  <c:v>-3.6103755058289277E-3</c:v>
                </c:pt>
              </c:numCache>
            </c:numRef>
          </c:val>
          <c:smooth val="0"/>
        </c:ser>
        <c:ser>
          <c:idx val="4"/>
          <c:order val="4"/>
          <c:tx>
            <c:strRef>
              <c:f>fig8_fig10_fig11_fig13_fig14!$D$16</c:f>
              <c:strCache>
                <c:ptCount val="1"/>
                <c:pt idx="0">
                  <c:v>ECB_overall_taxes</c:v>
                </c:pt>
              </c:strCache>
            </c:strRef>
          </c:tx>
          <c:spPr>
            <a:ln w="28575">
              <a:solidFill>
                <a:schemeClr val="bg1">
                  <a:lumMod val="50000"/>
                </a:schemeClr>
              </a:solidFill>
              <a:prstDash val="sysDot"/>
            </a:ln>
          </c:spPr>
          <c:marker>
            <c:symbol val="square"/>
            <c:size val="4"/>
            <c:spPr>
              <a:solidFill>
                <a:schemeClr val="bg1">
                  <a:lumMod val="50000"/>
                </a:schemeClr>
              </a:solidFill>
              <a:ln w="28575">
                <a:solidFill>
                  <a:schemeClr val="bg1">
                    <a:lumMod val="50000"/>
                  </a:schemeClr>
                </a:solidFill>
                <a:prstDash val="sysDot"/>
              </a:ln>
            </c:spPr>
          </c:marker>
          <c:cat>
            <c:numRef>
              <c:f>fig8_fig10_fig11_fig13_fig14!$E$11:$V$11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fig8_fig10_fig11_fig13_fig14!$E$16:$V$16</c:f>
              <c:numCache>
                <c:formatCode>0.00%</c:formatCode>
                <c:ptCount val="18"/>
                <c:pt idx="0">
                  <c:v>-1.2936860457409813E-2</c:v>
                </c:pt>
                <c:pt idx="1">
                  <c:v>2.2451755334240467E-4</c:v>
                </c:pt>
                <c:pt idx="2">
                  <c:v>1.6778233458676083E-2</c:v>
                </c:pt>
                <c:pt idx="3">
                  <c:v>1.7515542162166126E-2</c:v>
                </c:pt>
                <c:pt idx="4">
                  <c:v>-2.2459322244540725E-3</c:v>
                </c:pt>
                <c:pt idx="5">
                  <c:v>-4.8154252052309034E-3</c:v>
                </c:pt>
                <c:pt idx="6">
                  <c:v>-6.6981387227978313E-3</c:v>
                </c:pt>
                <c:pt idx="7">
                  <c:v>-1.8913363488144209E-3</c:v>
                </c:pt>
                <c:pt idx="8">
                  <c:v>-8.1800041058309146E-3</c:v>
                </c:pt>
                <c:pt idx="9">
                  <c:v>-1.1346982496319633E-2</c:v>
                </c:pt>
                <c:pt idx="10">
                  <c:v>-4.3007276803024002E-3</c:v>
                </c:pt>
                <c:pt idx="11">
                  <c:v>1.4351453299849112E-3</c:v>
                </c:pt>
                <c:pt idx="12">
                  <c:v>1.3905534910638447E-2</c:v>
                </c:pt>
                <c:pt idx="13">
                  <c:v>1.7569900647633453E-2</c:v>
                </c:pt>
                <c:pt idx="14">
                  <c:v>5.7859115529787552E-4</c:v>
                </c:pt>
                <c:pt idx="15">
                  <c:v>-1.3355372469631007E-3</c:v>
                </c:pt>
                <c:pt idx="16">
                  <c:v>-2.9387017835282056E-3</c:v>
                </c:pt>
                <c:pt idx="17">
                  <c:v>-6.8909798191426315E-3</c:v>
                </c:pt>
              </c:numCache>
            </c:numRef>
          </c:val>
          <c:smooth val="0"/>
        </c:ser>
        <c:ser>
          <c:idx val="5"/>
          <c:order val="5"/>
          <c:tx>
            <c:strRef>
              <c:f>fig8_fig10_fig11_fig13_fig14!$D$17</c:f>
              <c:strCache>
                <c:ptCount val="1"/>
                <c:pt idx="0">
                  <c:v>MNB_PEN</c:v>
                </c:pt>
              </c:strCache>
            </c:strRef>
          </c:tx>
          <c:spPr>
            <a:ln>
              <a:solidFill>
                <a:schemeClr val="bg1">
                  <a:lumMod val="50000"/>
                </a:schemeClr>
              </a:solidFill>
              <a:prstDash val="sysDash"/>
            </a:ln>
          </c:spPr>
          <c:marker>
            <c:symbol val="none"/>
          </c:marker>
          <c:cat>
            <c:numRef>
              <c:f>fig8_fig10_fig11_fig13_fig14!$E$11:$V$11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fig8_fig10_fig11_fig13_fig14!$E$17:$V$17</c:f>
              <c:numCache>
                <c:formatCode>0.00%</c:formatCode>
                <c:ptCount val="18"/>
                <c:pt idx="0">
                  <c:v>-1.3274367411287976E-2</c:v>
                </c:pt>
                <c:pt idx="1">
                  <c:v>4.6673065058468617E-4</c:v>
                </c:pt>
                <c:pt idx="2">
                  <c:v>9.2656885014908777E-3</c:v>
                </c:pt>
                <c:pt idx="3">
                  <c:v>9.3455450874647319E-3</c:v>
                </c:pt>
                <c:pt idx="4">
                  <c:v>-5.4518246375900243E-3</c:v>
                </c:pt>
                <c:pt idx="5">
                  <c:v>-3.0871814622408706E-3</c:v>
                </c:pt>
                <c:pt idx="6">
                  <c:v>-5.0532659119742092E-3</c:v>
                </c:pt>
                <c:pt idx="7">
                  <c:v>1.0962414332173233E-3</c:v>
                </c:pt>
                <c:pt idx="8">
                  <c:v>-3.7826421622497697E-3</c:v>
                </c:pt>
                <c:pt idx="9">
                  <c:v>-6.2865505309971899E-3</c:v>
                </c:pt>
                <c:pt idx="10">
                  <c:v>9.9589787544245478E-4</c:v>
                </c:pt>
                <c:pt idx="11">
                  <c:v>2.0870285864769316E-3</c:v>
                </c:pt>
                <c:pt idx="12">
                  <c:v>1.0614392514798393E-2</c:v>
                </c:pt>
                <c:pt idx="13">
                  <c:v>1.1067421078491993E-2</c:v>
                </c:pt>
                <c:pt idx="14">
                  <c:v>9.5569322980616105E-4</c:v>
                </c:pt>
                <c:pt idx="15">
                  <c:v>1.2889207679296691E-3</c:v>
                </c:pt>
                <c:pt idx="16">
                  <c:v>2.7995963727877866E-6</c:v>
                </c:pt>
                <c:pt idx="17">
                  <c:v>-3.0894057806487504E-3</c:v>
                </c:pt>
              </c:numCache>
            </c:numRef>
          </c:val>
          <c:smooth val="0"/>
        </c:ser>
        <c:ser>
          <c:idx val="6"/>
          <c:order val="6"/>
          <c:tx>
            <c:strRef>
              <c:f>fig8_fig10_fig11_fig13_fig14!$D$18</c:f>
              <c:strCache>
                <c:ptCount val="1"/>
                <c:pt idx="0">
                  <c:v>MNB_DEF</c:v>
                </c:pt>
              </c:strCache>
            </c:strRef>
          </c:tx>
          <c:spPr>
            <a:ln w="50800">
              <a:solidFill>
                <a:schemeClr val="tx1"/>
              </a:solidFill>
            </a:ln>
          </c:spPr>
          <c:marker>
            <c:symbol val="none"/>
          </c:marker>
          <c:cat>
            <c:numRef>
              <c:f>fig8_fig10_fig11_fig13_fig14!$E$11:$V$11</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fig8_fig10_fig11_fig13_fig14!$E$18:$V$18</c:f>
              <c:numCache>
                <c:formatCode>0.00%</c:formatCode>
                <c:ptCount val="18"/>
                <c:pt idx="0">
                  <c:v>-1.4523108802841569E-2</c:v>
                </c:pt>
                <c:pt idx="1">
                  <c:v>4.3957464194431382E-4</c:v>
                </c:pt>
                <c:pt idx="2">
                  <c:v>8.2998401388606566E-3</c:v>
                </c:pt>
                <c:pt idx="3">
                  <c:v>9.0412254707539653E-3</c:v>
                </c:pt>
                <c:pt idx="4">
                  <c:v>-3.130101952676499E-3</c:v>
                </c:pt>
                <c:pt idx="5">
                  <c:v>-1.9574570993648099E-3</c:v>
                </c:pt>
                <c:pt idx="6">
                  <c:v>-3.8234624904724119E-3</c:v>
                </c:pt>
                <c:pt idx="7">
                  <c:v>-8.1659760326690948E-4</c:v>
                </c:pt>
                <c:pt idx="8">
                  <c:v>-3.6594589952459945E-3</c:v>
                </c:pt>
                <c:pt idx="9">
                  <c:v>-6.1965878725822989E-3</c:v>
                </c:pt>
                <c:pt idx="10">
                  <c:v>-6.8502579551096951E-4</c:v>
                </c:pt>
                <c:pt idx="11">
                  <c:v>1.3185314005522868E-3</c:v>
                </c:pt>
                <c:pt idx="12">
                  <c:v>9.9410631859503159E-3</c:v>
                </c:pt>
                <c:pt idx="13">
                  <c:v>1.0563098654999145E-2</c:v>
                </c:pt>
                <c:pt idx="14">
                  <c:v>1.1164043775504344E-3</c:v>
                </c:pt>
                <c:pt idx="15">
                  <c:v>-5.2628795439872396E-4</c:v>
                </c:pt>
                <c:pt idx="16">
                  <c:v>-6.3311646265543683E-4</c:v>
                </c:pt>
                <c:pt idx="17">
                  <c:v>-2.8797476902983135E-3</c:v>
                </c:pt>
              </c:numCache>
            </c:numRef>
          </c:val>
          <c:smooth val="0"/>
        </c:ser>
        <c:dLbls>
          <c:showLegendKey val="0"/>
          <c:showVal val="0"/>
          <c:showCatName val="0"/>
          <c:showSerName val="0"/>
          <c:showPercent val="0"/>
          <c:showBubbleSize val="0"/>
        </c:dLbls>
        <c:smooth val="0"/>
        <c:axId val="212163048"/>
        <c:axId val="212163440"/>
      </c:lineChart>
      <c:catAx>
        <c:axId val="212163048"/>
        <c:scaling>
          <c:orientation val="minMax"/>
        </c:scaling>
        <c:delete val="0"/>
        <c:axPos val="b"/>
        <c:numFmt formatCode="General" sourceLinked="1"/>
        <c:majorTickMark val="out"/>
        <c:minorTickMark val="none"/>
        <c:tickLblPos val="nextTo"/>
        <c:txPr>
          <a:bodyPr rot="-5400000" vert="horz"/>
          <a:lstStyle/>
          <a:p>
            <a:pPr>
              <a:defRPr/>
            </a:pPr>
            <a:endParaRPr lang="sk-SK"/>
          </a:p>
        </c:txPr>
        <c:crossAx val="212163440"/>
        <c:crosses val="autoZero"/>
        <c:auto val="1"/>
        <c:lblAlgn val="ctr"/>
        <c:lblOffset val="100"/>
        <c:noMultiLvlLbl val="0"/>
      </c:catAx>
      <c:valAx>
        <c:axId val="212163440"/>
        <c:scaling>
          <c:orientation val="minMax"/>
        </c:scaling>
        <c:delete val="0"/>
        <c:axPos val="l"/>
        <c:majorGridlines>
          <c:spPr>
            <a:ln>
              <a:solidFill>
                <a:schemeClr val="bg1">
                  <a:lumMod val="75000"/>
                </a:schemeClr>
              </a:solidFill>
              <a:prstDash val="sysDot"/>
            </a:ln>
          </c:spPr>
        </c:majorGridlines>
        <c:numFmt formatCode="0.00%" sourceLinked="1"/>
        <c:majorTickMark val="out"/>
        <c:minorTickMark val="none"/>
        <c:tickLblPos val="nextTo"/>
        <c:crossAx val="212163048"/>
        <c:crosses val="autoZero"/>
        <c:crossBetween val="between"/>
      </c:valAx>
    </c:plotArea>
    <c:legend>
      <c:legendPos val="r"/>
      <c:layout/>
      <c:overlay val="0"/>
    </c:legend>
    <c:plotVisOnly val="1"/>
    <c:dispBlanksAs val="gap"/>
    <c:showDLblsOverMax val="0"/>
  </c:chart>
  <c:spPr>
    <a:ln>
      <a:noFill/>
    </a:ln>
  </c:spPr>
  <c:txPr>
    <a:bodyPr/>
    <a:lstStyle/>
    <a:p>
      <a:pPr>
        <a:defRPr>
          <a:latin typeface="Constantia" panose="02030602050306030303"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fig8_fig10_fig11_fig13_fig14!$D$42</c:f>
              <c:strCache>
                <c:ptCount val="1"/>
                <c:pt idx="0">
                  <c:v>ECB</c:v>
                </c:pt>
              </c:strCache>
            </c:strRef>
          </c:tx>
          <c:spPr>
            <a:solidFill>
              <a:schemeClr val="tx1">
                <a:lumMod val="65000"/>
                <a:lumOff val="35000"/>
              </a:schemeClr>
            </a:solidFill>
            <a:ln>
              <a:solidFill>
                <a:schemeClr val="tx1">
                  <a:lumMod val="65000"/>
                  <a:lumOff val="35000"/>
                </a:schemeClr>
              </a:solidFill>
            </a:ln>
          </c:spPr>
          <c:invertIfNegative val="0"/>
          <c:cat>
            <c:numRef>
              <c:f>fig8_fig10_fig11_fig13_fig14!$H$41:$V$41</c:f>
              <c:numCache>
                <c:formatCode>General</c:formatCode>
                <c:ptCount val="1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numCache>
            </c:numRef>
          </c:cat>
          <c:val>
            <c:numRef>
              <c:f>fig8_fig10_fig11_fig13_fig14!$H$42:$V$42</c:f>
              <c:numCache>
                <c:formatCode>0.00%</c:formatCode>
                <c:ptCount val="15"/>
                <c:pt idx="0">
                  <c:v>6.5697484857972499E-4</c:v>
                </c:pt>
                <c:pt idx="1">
                  <c:v>-1.6644475917128275E-2</c:v>
                </c:pt>
                <c:pt idx="2">
                  <c:v>-2.5254991038699973E-3</c:v>
                </c:pt>
                <c:pt idx="3">
                  <c:v>-1.3810798299549341E-3</c:v>
                </c:pt>
                <c:pt idx="4">
                  <c:v>4.0346029762469635E-3</c:v>
                </c:pt>
                <c:pt idx="5">
                  <c:v>-5.277851456845316E-3</c:v>
                </c:pt>
                <c:pt idx="6">
                  <c:v>-2.5374699198933122E-3</c:v>
                </c:pt>
                <c:pt idx="7">
                  <c:v>5.8473851926948081E-3</c:v>
                </c:pt>
                <c:pt idx="8">
                  <c:v>5.0637642591041705E-3</c:v>
                </c:pt>
                <c:pt idx="9">
                  <c:v>1.0650088974416475E-2</c:v>
                </c:pt>
                <c:pt idx="10">
                  <c:v>3.2930456525325363E-3</c:v>
                </c:pt>
                <c:pt idx="11">
                  <c:v>-1.4765985334583636E-2</c:v>
                </c:pt>
                <c:pt idx="12">
                  <c:v>-1.6761900976474582E-3</c:v>
                </c:pt>
                <c:pt idx="13">
                  <c:v>-1.4772876352885083E-3</c:v>
                </c:pt>
                <c:pt idx="14">
                  <c:v>-3.2995403155540995E-3</c:v>
                </c:pt>
              </c:numCache>
            </c:numRef>
          </c:val>
        </c:ser>
        <c:ser>
          <c:idx val="1"/>
          <c:order val="1"/>
          <c:tx>
            <c:strRef>
              <c:f>fig8_fig10_fig11_fig13_fig14!$D$43</c:f>
              <c:strCache>
                <c:ptCount val="1"/>
                <c:pt idx="0">
                  <c:v>EC_CBR</c:v>
                </c:pt>
              </c:strCache>
            </c:strRef>
          </c:tx>
          <c:spPr>
            <a:solidFill>
              <a:schemeClr val="bg1">
                <a:lumMod val="85000"/>
              </a:schemeClr>
            </a:solidFill>
            <a:ln>
              <a:solidFill>
                <a:sysClr val="windowText" lastClr="000000"/>
              </a:solidFill>
            </a:ln>
          </c:spPr>
          <c:invertIfNegative val="0"/>
          <c:cat>
            <c:numRef>
              <c:f>fig8_fig10_fig11_fig13_fig14!$H$41:$V$41</c:f>
              <c:numCache>
                <c:formatCode>General</c:formatCode>
                <c:ptCount val="1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numCache>
            </c:numRef>
          </c:cat>
          <c:val>
            <c:numRef>
              <c:f>fig8_fig10_fig11_fig13_fig14!$H$43:$V$43</c:f>
              <c:numCache>
                <c:formatCode>0.00%</c:formatCode>
                <c:ptCount val="15"/>
                <c:pt idx="0">
                  <c:v>1.5659189812273393E-3</c:v>
                </c:pt>
                <c:pt idx="1">
                  <c:v>-7.1971706848320627E-3</c:v>
                </c:pt>
                <c:pt idx="2">
                  <c:v>-1.7503786141987189E-3</c:v>
                </c:pt>
                <c:pt idx="3">
                  <c:v>1.3277719792852906E-3</c:v>
                </c:pt>
                <c:pt idx="4">
                  <c:v>9.4397408190303404E-4</c:v>
                </c:pt>
                <c:pt idx="5">
                  <c:v>-5.9048402502543144E-4</c:v>
                </c:pt>
                <c:pt idx="6">
                  <c:v>-9.253162161108339E-4</c:v>
                </c:pt>
                <c:pt idx="7">
                  <c:v>6.4580589750462981E-4</c:v>
                </c:pt>
                <c:pt idx="8">
                  <c:v>4.1261639323271265E-3</c:v>
                </c:pt>
                <c:pt idx="9">
                  <c:v>9.6974692512590936E-3</c:v>
                </c:pt>
                <c:pt idx="10">
                  <c:v>1.1384516119048553E-3</c:v>
                </c:pt>
                <c:pt idx="11">
                  <c:v>-2.4413531025450876E-2</c:v>
                </c:pt>
                <c:pt idx="12">
                  <c:v>7.0456861277067547E-3</c:v>
                </c:pt>
                <c:pt idx="13">
                  <c:v>2.8107626049961639E-3</c:v>
                </c:pt>
                <c:pt idx="14">
                  <c:v>-7.8322635479823998E-4</c:v>
                </c:pt>
              </c:numCache>
            </c:numRef>
          </c:val>
        </c:ser>
        <c:ser>
          <c:idx val="2"/>
          <c:order val="2"/>
          <c:tx>
            <c:strRef>
              <c:f>fig8_fig10_fig11_fig13_fig14!$D$44</c:f>
              <c:strCache>
                <c:ptCount val="1"/>
                <c:pt idx="0">
                  <c:v>EC</c:v>
                </c:pt>
              </c:strCache>
            </c:strRef>
          </c:tx>
          <c:spPr>
            <a:solidFill>
              <a:schemeClr val="bg1">
                <a:lumMod val="75000"/>
              </a:schemeClr>
            </a:solidFill>
            <a:ln>
              <a:solidFill>
                <a:schemeClr val="bg1">
                  <a:lumMod val="75000"/>
                </a:schemeClr>
              </a:solidFill>
            </a:ln>
          </c:spPr>
          <c:invertIfNegative val="0"/>
          <c:cat>
            <c:numRef>
              <c:f>fig8_fig10_fig11_fig13_fig14!$H$41:$V$41</c:f>
              <c:numCache>
                <c:formatCode>General</c:formatCode>
                <c:ptCount val="1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numCache>
            </c:numRef>
          </c:cat>
          <c:val>
            <c:numRef>
              <c:f>fig8_fig10_fig11_fig13_fig14!$H$44:$V$44</c:f>
              <c:numCache>
                <c:formatCode>0.00%</c:formatCode>
                <c:ptCount val="15"/>
                <c:pt idx="0">
                  <c:v>2.4253031600000004E-3</c:v>
                </c:pt>
                <c:pt idx="1">
                  <c:v>-1.056632496E-2</c:v>
                </c:pt>
                <c:pt idx="2">
                  <c:v>-5.4813100399999995E-3</c:v>
                </c:pt>
                <c:pt idx="3">
                  <c:v>-7.0325900000000122E-4</c:v>
                </c:pt>
                <c:pt idx="4">
                  <c:v>1.9361542800000004E-3</c:v>
                </c:pt>
                <c:pt idx="5">
                  <c:v>1.9352180399999997E-3</c:v>
                </c:pt>
                <c:pt idx="6">
                  <c:v>3.0807940000000004E-3</c:v>
                </c:pt>
                <c:pt idx="7">
                  <c:v>3.5719382000000003E-3</c:v>
                </c:pt>
                <c:pt idx="8">
                  <c:v>7.5318283600000011E-3</c:v>
                </c:pt>
                <c:pt idx="9">
                  <c:v>1.3962655079999999E-2</c:v>
                </c:pt>
                <c:pt idx="10">
                  <c:v>-6.2626819999999847E-4</c:v>
                </c:pt>
                <c:pt idx="11">
                  <c:v>-2.9404204160000003E-2</c:v>
                </c:pt>
                <c:pt idx="12">
                  <c:v>3.9801421600000001E-3</c:v>
                </c:pt>
                <c:pt idx="13">
                  <c:v>-2.0363817600000003E-3</c:v>
                </c:pt>
                <c:pt idx="14">
                  <c:v>-2.5177552000000009E-3</c:v>
                </c:pt>
              </c:numCache>
            </c:numRef>
          </c:val>
        </c:ser>
        <c:ser>
          <c:idx val="3"/>
          <c:order val="3"/>
          <c:tx>
            <c:strRef>
              <c:f>fig8_fig10_fig11_fig13_fig14!$D$45</c:f>
              <c:strCache>
                <c:ptCount val="1"/>
                <c:pt idx="0">
                  <c:v>MNB</c:v>
                </c:pt>
              </c:strCache>
            </c:strRef>
          </c:tx>
          <c:spPr>
            <a:solidFill>
              <a:schemeClr val="tx1">
                <a:lumMod val="50000"/>
                <a:lumOff val="50000"/>
              </a:schemeClr>
            </a:solidFill>
            <a:ln>
              <a:solidFill>
                <a:schemeClr val="bg1">
                  <a:lumMod val="50000"/>
                </a:schemeClr>
              </a:solidFill>
            </a:ln>
          </c:spPr>
          <c:invertIfNegative val="0"/>
          <c:cat>
            <c:numRef>
              <c:f>fig8_fig10_fig11_fig13_fig14!$H$41:$V$41</c:f>
              <c:numCache>
                <c:formatCode>General</c:formatCode>
                <c:ptCount val="1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numCache>
            </c:numRef>
          </c:cat>
          <c:val>
            <c:numRef>
              <c:f>fig8_fig10_fig11_fig13_fig14!$H$45:$V$45</c:f>
              <c:numCache>
                <c:formatCode>0.00%</c:formatCode>
                <c:ptCount val="15"/>
                <c:pt idx="0">
                  <c:v>2.4272619238100684E-3</c:v>
                </c:pt>
                <c:pt idx="1">
                  <c:v>-1.4728448058240235E-2</c:v>
                </c:pt>
                <c:pt idx="2">
                  <c:v>-1.6842840946748637E-4</c:v>
                </c:pt>
                <c:pt idx="3">
                  <c:v>-1.286475776423253E-3</c:v>
                </c:pt>
                <c:pt idx="4">
                  <c:v>4.6355726569189699E-3</c:v>
                </c:pt>
                <c:pt idx="5">
                  <c:v>-4.0608875227882684E-3</c:v>
                </c:pt>
                <c:pt idx="6">
                  <c:v>-3.5446712185753324E-3</c:v>
                </c:pt>
                <c:pt idx="7">
                  <c:v>6.2074669810509063E-3</c:v>
                </c:pt>
                <c:pt idx="8">
                  <c:v>1.9661532302973819E-3</c:v>
                </c:pt>
                <c:pt idx="9">
                  <c:v>8.2220777952465244E-3</c:v>
                </c:pt>
                <c:pt idx="10">
                  <c:v>1.5245432781036804E-3</c:v>
                </c:pt>
                <c:pt idx="11">
                  <c:v>-1.1209896336988477E-2</c:v>
                </c:pt>
                <c:pt idx="12">
                  <c:v>-6.2761186511243257E-4</c:v>
                </c:pt>
                <c:pt idx="13">
                  <c:v>7.8695219014929447E-5</c:v>
                </c:pt>
                <c:pt idx="14">
                  <c:v>-3.1665617428440324E-3</c:v>
                </c:pt>
              </c:numCache>
            </c:numRef>
          </c:val>
        </c:ser>
        <c:ser>
          <c:idx val="4"/>
          <c:order val="4"/>
          <c:tx>
            <c:strRef>
              <c:f>fig8_fig10_fig11_fig13_fig14!$D$46</c:f>
              <c:strCache>
                <c:ptCount val="1"/>
                <c:pt idx="0">
                  <c:v>ECB_overall_taxes</c:v>
                </c:pt>
              </c:strCache>
            </c:strRef>
          </c:tx>
          <c:spPr>
            <a:solidFill>
              <a:schemeClr val="bg1"/>
            </a:solidFill>
            <a:ln>
              <a:solidFill>
                <a:sysClr val="windowText" lastClr="000000"/>
              </a:solidFill>
            </a:ln>
          </c:spPr>
          <c:invertIfNegative val="0"/>
          <c:cat>
            <c:numRef>
              <c:f>fig8_fig10_fig11_fig13_fig14!$H$41:$V$41</c:f>
              <c:numCache>
                <c:formatCode>General</c:formatCode>
                <c:ptCount val="1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numCache>
            </c:numRef>
          </c:cat>
          <c:val>
            <c:numRef>
              <c:f>fig8_fig10_fig11_fig13_fig14!$H$46:$V$46</c:f>
              <c:numCache>
                <c:formatCode>0.00%</c:formatCode>
                <c:ptCount val="15"/>
                <c:pt idx="0">
                  <c:v>7.3730870349004302E-4</c:v>
                </c:pt>
                <c:pt idx="1">
                  <c:v>-1.9761474386620199E-2</c:v>
                </c:pt>
                <c:pt idx="2">
                  <c:v>-2.5694929807768309E-3</c:v>
                </c:pt>
                <c:pt idx="3">
                  <c:v>-1.882713517566928E-3</c:v>
                </c:pt>
                <c:pt idx="4">
                  <c:v>4.8068023739834109E-3</c:v>
                </c:pt>
                <c:pt idx="5">
                  <c:v>-6.2886677570164942E-3</c:v>
                </c:pt>
                <c:pt idx="6">
                  <c:v>-3.1669783904887186E-3</c:v>
                </c:pt>
                <c:pt idx="7">
                  <c:v>7.046254816017233E-3</c:v>
                </c:pt>
                <c:pt idx="8">
                  <c:v>5.7358730102873116E-3</c:v>
                </c:pt>
                <c:pt idx="9">
                  <c:v>1.2470389580653536E-2</c:v>
                </c:pt>
                <c:pt idx="10">
                  <c:v>3.664365736995006E-3</c:v>
                </c:pt>
                <c:pt idx="11">
                  <c:v>-1.6991309492335578E-2</c:v>
                </c:pt>
                <c:pt idx="12">
                  <c:v>-1.9141284022609762E-3</c:v>
                </c:pt>
                <c:pt idx="13">
                  <c:v>-1.6031645365651049E-3</c:v>
                </c:pt>
                <c:pt idx="14">
                  <c:v>-3.9522780356144264E-3</c:v>
                </c:pt>
              </c:numCache>
            </c:numRef>
          </c:val>
        </c:ser>
        <c:ser>
          <c:idx val="5"/>
          <c:order val="5"/>
          <c:tx>
            <c:strRef>
              <c:f>fig8_fig10_fig11_fig13_fig14!$D$47</c:f>
              <c:strCache>
                <c:ptCount val="1"/>
                <c:pt idx="0">
                  <c:v>MNB_PEN</c:v>
                </c:pt>
              </c:strCache>
            </c:strRef>
          </c:tx>
          <c:spPr>
            <a:solidFill>
              <a:schemeClr val="bg1">
                <a:lumMod val="50000"/>
              </a:schemeClr>
            </a:solidFill>
            <a:ln>
              <a:solidFill>
                <a:schemeClr val="bg1">
                  <a:lumMod val="50000"/>
                </a:schemeClr>
              </a:solidFill>
            </a:ln>
          </c:spPr>
          <c:invertIfNegative val="0"/>
          <c:cat>
            <c:numRef>
              <c:f>fig8_fig10_fig11_fig13_fig14!$H$41:$V$41</c:f>
              <c:numCache>
                <c:formatCode>General</c:formatCode>
                <c:ptCount val="1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numCache>
            </c:numRef>
          </c:cat>
          <c:val>
            <c:numRef>
              <c:f>fig8_fig10_fig11_fig13_fig14!$H$47:$V$47</c:f>
              <c:numCache>
                <c:formatCode>0.00%</c:formatCode>
                <c:ptCount val="15"/>
                <c:pt idx="0">
                  <c:v>7.9856585973854186E-5</c:v>
                </c:pt>
                <c:pt idx="1">
                  <c:v>-1.4797369725054757E-2</c:v>
                </c:pt>
                <c:pt idx="2">
                  <c:v>2.3646431753491536E-3</c:v>
                </c:pt>
                <c:pt idx="3">
                  <c:v>-1.9660844497333386E-3</c:v>
                </c:pt>
                <c:pt idx="4">
                  <c:v>6.1495073451915327E-3</c:v>
                </c:pt>
                <c:pt idx="5">
                  <c:v>-4.8788835954670928E-3</c:v>
                </c:pt>
                <c:pt idx="6">
                  <c:v>-2.5039083687474202E-3</c:v>
                </c:pt>
                <c:pt idx="7">
                  <c:v>7.2824484064396445E-3</c:v>
                </c:pt>
                <c:pt idx="8">
                  <c:v>1.0911307110344768E-3</c:v>
                </c:pt>
                <c:pt idx="9">
                  <c:v>8.527363928321461E-3</c:v>
                </c:pt>
                <c:pt idx="10">
                  <c:v>4.5302856369359989E-4</c:v>
                </c:pt>
                <c:pt idx="11">
                  <c:v>-1.0111727848685833E-2</c:v>
                </c:pt>
                <c:pt idx="12">
                  <c:v>3.3322753812350806E-4</c:v>
                </c:pt>
                <c:pt idx="13">
                  <c:v>-1.2861211715568814E-3</c:v>
                </c:pt>
                <c:pt idx="14">
                  <c:v>-3.0922053770215383E-3</c:v>
                </c:pt>
              </c:numCache>
            </c:numRef>
          </c:val>
        </c:ser>
        <c:ser>
          <c:idx val="6"/>
          <c:order val="6"/>
          <c:tx>
            <c:strRef>
              <c:f>fig8_fig10_fig11_fig13_fig14!$D$48</c:f>
              <c:strCache>
                <c:ptCount val="1"/>
                <c:pt idx="0">
                  <c:v>MNB_DEF</c:v>
                </c:pt>
              </c:strCache>
            </c:strRef>
          </c:tx>
          <c:spPr>
            <a:solidFill>
              <a:schemeClr val="tx1"/>
            </a:solidFill>
            <a:ln>
              <a:solidFill>
                <a:schemeClr val="tx1"/>
              </a:solidFill>
            </a:ln>
          </c:spPr>
          <c:invertIfNegative val="0"/>
          <c:cat>
            <c:numRef>
              <c:f>fig8_fig10_fig11_fig13_fig14!$H$41:$V$41</c:f>
              <c:numCache>
                <c:formatCode>General</c:formatCode>
                <c:ptCount val="1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numCache>
            </c:numRef>
          </c:cat>
          <c:val>
            <c:numRef>
              <c:f>fig8_fig10_fig11_fig13_fig14!$H$48:$V$48</c:f>
              <c:numCache>
                <c:formatCode>0.00%</c:formatCode>
                <c:ptCount val="15"/>
                <c:pt idx="0">
                  <c:v>7.4138533189330863E-4</c:v>
                </c:pt>
                <c:pt idx="1">
                  <c:v>-1.2171327423430463E-2</c:v>
                </c:pt>
                <c:pt idx="2">
                  <c:v>1.1726448533116891E-3</c:v>
                </c:pt>
                <c:pt idx="3">
                  <c:v>-1.866005391107602E-3</c:v>
                </c:pt>
                <c:pt idx="4">
                  <c:v>3.0068648872055024E-3</c:v>
                </c:pt>
                <c:pt idx="5">
                  <c:v>-2.842861391979085E-3</c:v>
                </c:pt>
                <c:pt idx="6">
                  <c:v>-2.5371288773363043E-3</c:v>
                </c:pt>
                <c:pt idx="7">
                  <c:v>5.5115620770713296E-3</c:v>
                </c:pt>
                <c:pt idx="8">
                  <c:v>2.0035571960632563E-3</c:v>
                </c:pt>
                <c:pt idx="9">
                  <c:v>8.6225317853980289E-3</c:v>
                </c:pt>
                <c:pt idx="10">
                  <c:v>6.2203546904882924E-4</c:v>
                </c:pt>
                <c:pt idx="11">
                  <c:v>-9.4466942774487101E-3</c:v>
                </c:pt>
                <c:pt idx="12">
                  <c:v>-1.6426923319491583E-3</c:v>
                </c:pt>
                <c:pt idx="13">
                  <c:v>-1.0682850825671287E-4</c:v>
                </c:pt>
                <c:pt idx="14">
                  <c:v>-2.2466312276428766E-3</c:v>
                </c:pt>
              </c:numCache>
            </c:numRef>
          </c:val>
        </c:ser>
        <c:dLbls>
          <c:showLegendKey val="0"/>
          <c:showVal val="0"/>
          <c:showCatName val="0"/>
          <c:showSerName val="0"/>
          <c:showPercent val="0"/>
          <c:showBubbleSize val="0"/>
        </c:dLbls>
        <c:gapWidth val="150"/>
        <c:axId val="212164224"/>
        <c:axId val="212164616"/>
      </c:barChart>
      <c:catAx>
        <c:axId val="212164224"/>
        <c:scaling>
          <c:orientation val="minMax"/>
        </c:scaling>
        <c:delete val="0"/>
        <c:axPos val="b"/>
        <c:numFmt formatCode="General" sourceLinked="1"/>
        <c:majorTickMark val="out"/>
        <c:minorTickMark val="none"/>
        <c:tickLblPos val="nextTo"/>
        <c:txPr>
          <a:bodyPr/>
          <a:lstStyle/>
          <a:p>
            <a:pPr>
              <a:defRPr>
                <a:latin typeface="Constantia" panose="02030602050306030303" pitchFamily="18" charset="0"/>
              </a:defRPr>
            </a:pPr>
            <a:endParaRPr lang="sk-SK"/>
          </a:p>
        </c:txPr>
        <c:crossAx val="212164616"/>
        <c:crosses val="autoZero"/>
        <c:auto val="1"/>
        <c:lblAlgn val="ctr"/>
        <c:lblOffset val="100"/>
        <c:noMultiLvlLbl val="0"/>
      </c:catAx>
      <c:valAx>
        <c:axId val="212164616"/>
        <c:scaling>
          <c:orientation val="minMax"/>
          <c:min val="-3.0000000000000006E-2"/>
        </c:scaling>
        <c:delete val="0"/>
        <c:axPos val="l"/>
        <c:majorGridlines>
          <c:spPr>
            <a:ln>
              <a:solidFill>
                <a:schemeClr val="bg1">
                  <a:lumMod val="75000"/>
                </a:schemeClr>
              </a:solidFill>
              <a:prstDash val="sysDot"/>
            </a:ln>
          </c:spPr>
        </c:majorGridlines>
        <c:numFmt formatCode="0.00%" sourceLinked="1"/>
        <c:majorTickMark val="out"/>
        <c:minorTickMark val="none"/>
        <c:tickLblPos val="nextTo"/>
        <c:txPr>
          <a:bodyPr/>
          <a:lstStyle/>
          <a:p>
            <a:pPr>
              <a:defRPr>
                <a:latin typeface="Constantia" panose="02030602050306030303" pitchFamily="18" charset="0"/>
              </a:defRPr>
            </a:pPr>
            <a:endParaRPr lang="sk-SK"/>
          </a:p>
        </c:txPr>
        <c:crossAx val="212164224"/>
        <c:crosses val="autoZero"/>
        <c:crossBetween val="between"/>
      </c:valAx>
    </c:plotArea>
    <c:legend>
      <c:legendPos val="r"/>
      <c:layout/>
      <c:overlay val="0"/>
      <c:txPr>
        <a:bodyPr/>
        <a:lstStyle/>
        <a:p>
          <a:pPr>
            <a:defRPr>
              <a:latin typeface="Constantia" panose="02030602050306030303" pitchFamily="18" charset="0"/>
            </a:defRPr>
          </a:pPr>
          <a:endParaRPr lang="sk-SK"/>
        </a:p>
      </c:txPr>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8" Type="http://schemas.openxmlformats.org/officeDocument/2006/relationships/chart" Target="../charts/chart21.xml"/><Relationship Id="rId3" Type="http://schemas.openxmlformats.org/officeDocument/2006/relationships/chart" Target="../charts/chart16.xml"/><Relationship Id="rId7" Type="http://schemas.openxmlformats.org/officeDocument/2006/relationships/chart" Target="../charts/chart20.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3</xdr:col>
      <xdr:colOff>171450</xdr:colOff>
      <xdr:row>7</xdr:row>
      <xdr:rowOff>28576</xdr:rowOff>
    </xdr:from>
    <xdr:to>
      <xdr:col>10</xdr:col>
      <xdr:colOff>285750</xdr:colOff>
      <xdr:row>21</xdr:row>
      <xdr:rowOff>28575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595312</xdr:colOff>
      <xdr:row>9</xdr:row>
      <xdr:rowOff>9525</xdr:rowOff>
    </xdr:from>
    <xdr:to>
      <xdr:col>12</xdr:col>
      <xdr:colOff>290512</xdr:colOff>
      <xdr:row>23</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590550</xdr:colOff>
      <xdr:row>8</xdr:row>
      <xdr:rowOff>161925</xdr:rowOff>
    </xdr:from>
    <xdr:to>
      <xdr:col>20</xdr:col>
      <xdr:colOff>276225</xdr:colOff>
      <xdr:row>23</xdr:row>
      <xdr:rowOff>28575</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319087</xdr:colOff>
      <xdr:row>0</xdr:row>
      <xdr:rowOff>28575</xdr:rowOff>
    </xdr:from>
    <xdr:to>
      <xdr:col>10</xdr:col>
      <xdr:colOff>14287</xdr:colOff>
      <xdr:row>3</xdr:row>
      <xdr:rowOff>2200275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123825</xdr:colOff>
      <xdr:row>0</xdr:row>
      <xdr:rowOff>19050</xdr:rowOff>
    </xdr:from>
    <xdr:to>
      <xdr:col>17</xdr:col>
      <xdr:colOff>428625</xdr:colOff>
      <xdr:row>3</xdr:row>
      <xdr:rowOff>2190750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323850</xdr:colOff>
      <xdr:row>4</xdr:row>
      <xdr:rowOff>161925</xdr:rowOff>
    </xdr:from>
    <xdr:to>
      <xdr:col>10</xdr:col>
      <xdr:colOff>19050</xdr:colOff>
      <xdr:row>19</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590550</xdr:colOff>
      <xdr:row>3</xdr:row>
      <xdr:rowOff>2257425</xdr:rowOff>
    </xdr:from>
    <xdr:to>
      <xdr:col>17</xdr:col>
      <xdr:colOff>285750</xdr:colOff>
      <xdr:row>17</xdr:row>
      <xdr:rowOff>180975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171450</xdr:colOff>
      <xdr:row>3</xdr:row>
      <xdr:rowOff>2324100</xdr:rowOff>
    </xdr:from>
    <xdr:to>
      <xdr:col>24</xdr:col>
      <xdr:colOff>476250</xdr:colOff>
      <xdr:row>18</xdr:row>
      <xdr:rowOff>57150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523875</xdr:colOff>
      <xdr:row>0</xdr:row>
      <xdr:rowOff>38100</xdr:rowOff>
    </xdr:from>
    <xdr:to>
      <xdr:col>25</xdr:col>
      <xdr:colOff>219075</xdr:colOff>
      <xdr:row>3</xdr:row>
      <xdr:rowOff>2209800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xdr:colOff>
      <xdr:row>11</xdr:row>
      <xdr:rowOff>9525</xdr:rowOff>
    </xdr:from>
    <xdr:to>
      <xdr:col>11</xdr:col>
      <xdr:colOff>495300</xdr:colOff>
      <xdr:row>27</xdr:row>
      <xdr:rowOff>133351</xdr:rowOff>
    </xdr:to>
    <xdr:graphicFrame macro="">
      <xdr:nvGraphicFramePr>
        <xdr:cNvPr id="3"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438150</xdr:colOff>
      <xdr:row>7</xdr:row>
      <xdr:rowOff>76200</xdr:rowOff>
    </xdr:from>
    <xdr:to>
      <xdr:col>12</xdr:col>
      <xdr:colOff>171450</xdr:colOff>
      <xdr:row>21</xdr:row>
      <xdr:rowOff>152400</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8</xdr:row>
      <xdr:rowOff>76200</xdr:rowOff>
    </xdr:from>
    <xdr:to>
      <xdr:col>11</xdr:col>
      <xdr:colOff>19050</xdr:colOff>
      <xdr:row>22</xdr:row>
      <xdr:rowOff>76200</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304800</xdr:colOff>
      <xdr:row>19</xdr:row>
      <xdr:rowOff>0</xdr:rowOff>
    </xdr:to>
    <xdr:pic>
      <xdr:nvPicPr>
        <xdr:cNvPr id="4" name="Obrázok 3"/>
        <xdr:cNvPicPr>
          <a:picLocks noChangeAspect="1"/>
        </xdr:cNvPicPr>
      </xdr:nvPicPr>
      <xdr:blipFill>
        <a:blip xmlns:r="http://schemas.openxmlformats.org/officeDocument/2006/relationships" r:embed="rId1"/>
        <a:stretch>
          <a:fillRect/>
        </a:stretch>
      </xdr:blipFill>
      <xdr:spPr>
        <a:xfrm>
          <a:off x="609600" y="4191000"/>
          <a:ext cx="4572000" cy="3429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147637</xdr:colOff>
      <xdr:row>2</xdr:row>
      <xdr:rowOff>95250</xdr:rowOff>
    </xdr:from>
    <xdr:to>
      <xdr:col>13</xdr:col>
      <xdr:colOff>452437</xdr:colOff>
      <xdr:row>16</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157162</xdr:colOff>
      <xdr:row>2</xdr:row>
      <xdr:rowOff>66675</xdr:rowOff>
    </xdr:from>
    <xdr:to>
      <xdr:col>20</xdr:col>
      <xdr:colOff>533400</xdr:colOff>
      <xdr:row>15</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352425</xdr:colOff>
      <xdr:row>31</xdr:row>
      <xdr:rowOff>133350</xdr:rowOff>
    </xdr:from>
    <xdr:to>
      <xdr:col>12</xdr:col>
      <xdr:colOff>47625</xdr:colOff>
      <xdr:row>46</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23</xdr:col>
      <xdr:colOff>481012</xdr:colOff>
      <xdr:row>20</xdr:row>
      <xdr:rowOff>104775</xdr:rowOff>
    </xdr:from>
    <xdr:to>
      <xdr:col>34</xdr:col>
      <xdr:colOff>561976</xdr:colOff>
      <xdr:row>37</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681037</xdr:colOff>
      <xdr:row>20</xdr:row>
      <xdr:rowOff>0</xdr:rowOff>
    </xdr:from>
    <xdr:to>
      <xdr:col>19</xdr:col>
      <xdr:colOff>104775</xdr:colOff>
      <xdr:row>39</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590551</xdr:colOff>
      <xdr:row>2</xdr:row>
      <xdr:rowOff>57150</xdr:rowOff>
    </xdr:from>
    <xdr:to>
      <xdr:col>33</xdr:col>
      <xdr:colOff>228600</xdr:colOff>
      <xdr:row>17</xdr:row>
      <xdr:rowOff>85725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452437</xdr:colOff>
      <xdr:row>40</xdr:row>
      <xdr:rowOff>47624</xdr:rowOff>
    </xdr:from>
    <xdr:to>
      <xdr:col>30</xdr:col>
      <xdr:colOff>333375</xdr:colOff>
      <xdr:row>54</xdr:row>
      <xdr:rowOff>19049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409575</xdr:colOff>
      <xdr:row>57</xdr:row>
      <xdr:rowOff>57150</xdr:rowOff>
    </xdr:from>
    <xdr:to>
      <xdr:col>30</xdr:col>
      <xdr:colOff>228600</xdr:colOff>
      <xdr:row>70</xdr:row>
      <xdr:rowOff>114300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771524</xdr:colOff>
      <xdr:row>62</xdr:row>
      <xdr:rowOff>161926</xdr:rowOff>
    </xdr:from>
    <xdr:to>
      <xdr:col>14</xdr:col>
      <xdr:colOff>76200</xdr:colOff>
      <xdr:row>75</xdr:row>
      <xdr:rowOff>76200</xdr:rowOff>
    </xdr:to>
    <xdr:graphicFrame macro="">
      <xdr:nvGraphicFramePr>
        <xdr:cNvPr id="8" name="Graf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347662</xdr:colOff>
      <xdr:row>14</xdr:row>
      <xdr:rowOff>66675</xdr:rowOff>
    </xdr:from>
    <xdr:to>
      <xdr:col>8</xdr:col>
      <xdr:colOff>42862</xdr:colOff>
      <xdr:row>28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14</xdr:row>
      <xdr:rowOff>0</xdr:rowOff>
    </xdr:from>
    <xdr:to>
      <xdr:col>15</xdr:col>
      <xdr:colOff>314325</xdr:colOff>
      <xdr:row>28</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552450</xdr:colOff>
      <xdr:row>14</xdr:row>
      <xdr:rowOff>28575</xdr:rowOff>
    </xdr:from>
    <xdr:to>
      <xdr:col>23</xdr:col>
      <xdr:colOff>247650</xdr:colOff>
      <xdr:row>28</xdr:row>
      <xdr:rowOff>104775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314325</xdr:colOff>
      <xdr:row>28</xdr:row>
      <xdr:rowOff>76200</xdr:rowOff>
    </xdr:from>
    <xdr:to>
      <xdr:col>8</xdr:col>
      <xdr:colOff>9525</xdr:colOff>
      <xdr:row>42</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19050</xdr:colOff>
      <xdr:row>28</xdr:row>
      <xdr:rowOff>76200</xdr:rowOff>
    </xdr:from>
    <xdr:to>
      <xdr:col>15</xdr:col>
      <xdr:colOff>323850</xdr:colOff>
      <xdr:row>42</xdr:row>
      <xdr:rowOff>152400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314325</xdr:colOff>
      <xdr:row>28</xdr:row>
      <xdr:rowOff>76200</xdr:rowOff>
    </xdr:from>
    <xdr:to>
      <xdr:col>23</xdr:col>
      <xdr:colOff>9525</xdr:colOff>
      <xdr:row>42</xdr:row>
      <xdr:rowOff>152400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138112</xdr:colOff>
      <xdr:row>52</xdr:row>
      <xdr:rowOff>19050</xdr:rowOff>
    </xdr:from>
    <xdr:to>
      <xdr:col>13</xdr:col>
      <xdr:colOff>247650</xdr:colOff>
      <xdr:row>64</xdr:row>
      <xdr:rowOff>180976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280987</xdr:colOff>
      <xdr:row>80</xdr:row>
      <xdr:rowOff>66675</xdr:rowOff>
    </xdr:from>
    <xdr:to>
      <xdr:col>13</xdr:col>
      <xdr:colOff>585787</xdr:colOff>
      <xdr:row>94</xdr:row>
      <xdr:rowOff>142875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590550</xdr:colOff>
      <xdr:row>2</xdr:row>
      <xdr:rowOff>133350</xdr:rowOff>
    </xdr:from>
    <xdr:to>
      <xdr:col>8</xdr:col>
      <xdr:colOff>314325</xdr:colOff>
      <xdr:row>15</xdr:row>
      <xdr:rowOff>133350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17;udov&#237;t%20&#211;dor/Documents/RADA/CYKLUS/mvhp_xep_sk_de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GAP/EV/InputpreCA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GAP/EV/CAB_CALCULATIO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GAP/EV/SK_CAB_EC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marcanova/Documents/MM/07_CAB/YETI/Update/one-off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ummary_TAB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lasticit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data"/>
      <sheetName val="calc"/>
      <sheetName val="comp"/>
      <sheetName val="Y"/>
      <sheetName val="WP"/>
      <sheetName val="EP"/>
      <sheetName val="F"/>
      <sheetName val="CP"/>
      <sheetName val="U"/>
      <sheetName val="porovnanie"/>
      <sheetName val="Sheet1"/>
    </sheetNames>
    <sheetDataSet>
      <sheetData sheetId="0" refreshError="1"/>
      <sheetData sheetId="1" refreshError="1"/>
      <sheetData sheetId="2">
        <row r="3">
          <cell r="B3">
            <v>6.0295350476514358</v>
          </cell>
          <cell r="C3">
            <v>6.4952245813462648</v>
          </cell>
          <cell r="D3">
            <v>7.2890757111487012</v>
          </cell>
          <cell r="E3">
            <v>7.5450506356053015</v>
          </cell>
          <cell r="F3">
            <v>7.4154227270130866</v>
          </cell>
          <cell r="G3">
            <v>7.8286570753480706</v>
          </cell>
          <cell r="H3">
            <v>7.8207605172110757</v>
          </cell>
          <cell r="I3">
            <v>8.0748507008342756</v>
          </cell>
          <cell r="J3">
            <v>8.1578529334335563</v>
          </cell>
          <cell r="K3">
            <v>8.235600056755187</v>
          </cell>
          <cell r="L3">
            <v>8.6216950550363123</v>
          </cell>
          <cell r="M3">
            <v>8.9684083302931086</v>
          </cell>
          <cell r="N3">
            <v>9.6963954344181769</v>
          </cell>
          <cell r="O3">
            <v>9.7990472219268501</v>
          </cell>
          <cell r="P3">
            <v>9.7946933149639133</v>
          </cell>
          <cell r="Q3">
            <v>10.239052256522442</v>
          </cell>
          <cell r="R3">
            <v>10.48083467154127</v>
          </cell>
          <cell r="S3">
            <v>10.674758975537618</v>
          </cell>
        </row>
        <row r="5">
          <cell r="B5">
            <v>16630563.384627886</v>
          </cell>
          <cell r="C5">
            <v>18328531.182586573</v>
          </cell>
          <cell r="D5">
            <v>19657020.807517525</v>
          </cell>
          <cell r="E5">
            <v>21075242.264913879</v>
          </cell>
          <cell r="F5">
            <v>21655827.392414235</v>
          </cell>
          <cell r="G5">
            <v>21911622.23910458</v>
          </cell>
          <cell r="H5">
            <v>23245732.809960552</v>
          </cell>
          <cell r="I5">
            <v>24326384.577526864</v>
          </cell>
          <cell r="J5">
            <v>25038663.03172465</v>
          </cell>
          <cell r="K5">
            <v>26554183.164195769</v>
          </cell>
          <cell r="L5">
            <v>28339872.999999948</v>
          </cell>
          <cell r="M5">
            <v>30581407.412695836</v>
          </cell>
          <cell r="N5">
            <v>33143771.668018658</v>
          </cell>
          <cell r="O5">
            <v>35717806.649331823</v>
          </cell>
          <cell r="P5">
            <v>36227267.46784129</v>
          </cell>
          <cell r="Q5">
            <v>36168455.922362208</v>
          </cell>
          <cell r="R5">
            <v>36769327.683687069</v>
          </cell>
          <cell r="S5">
            <v>37501308.742265828</v>
          </cell>
        </row>
        <row r="6">
          <cell r="B6">
            <v>323.70000000000005</v>
          </cell>
          <cell r="C6">
            <v>284.22500000000002</v>
          </cell>
          <cell r="D6">
            <v>297.45000000000027</v>
          </cell>
          <cell r="E6">
            <v>317.10000000000025</v>
          </cell>
          <cell r="F6">
            <v>416.82499999999999</v>
          </cell>
          <cell r="G6">
            <v>485.22500000000002</v>
          </cell>
          <cell r="H6">
            <v>507.97500000000002</v>
          </cell>
          <cell r="I6">
            <v>486.9</v>
          </cell>
          <cell r="J6">
            <v>459.1750000000003</v>
          </cell>
          <cell r="K6">
            <v>480.72500000000002</v>
          </cell>
          <cell r="L6">
            <v>427.4499999999997</v>
          </cell>
          <cell r="M6">
            <v>353.375</v>
          </cell>
          <cell r="N6">
            <v>291.84999999999997</v>
          </cell>
          <cell r="O6">
            <v>257.45</v>
          </cell>
          <cell r="P6">
            <v>324.17499999999973</v>
          </cell>
          <cell r="Q6">
            <v>388.99999999999972</v>
          </cell>
          <cell r="R6">
            <v>367.92499999999995</v>
          </cell>
          <cell r="S6">
            <v>377.48699999999997</v>
          </cell>
        </row>
        <row r="7">
          <cell r="B7">
            <v>-2.1411762485367882</v>
          </cell>
          <cell r="C7">
            <v>0.51588017505914729</v>
          </cell>
          <cell r="D7">
            <v>1.203861635311493</v>
          </cell>
          <cell r="E7">
            <v>1.6755239790546677</v>
          </cell>
          <cell r="F7">
            <v>-0.49229851637667643</v>
          </cell>
          <cell r="G7">
            <v>-1.019520990532917</v>
          </cell>
          <cell r="H7">
            <v>-0.61958967147108257</v>
          </cell>
          <cell r="I7">
            <v>-0.33526012872920485</v>
          </cell>
          <cell r="J7">
            <v>-0.51311676277300955</v>
          </cell>
          <cell r="K7">
            <v>-0.79182646642085108</v>
          </cell>
          <cell r="L7">
            <v>-0.59730661777487826</v>
          </cell>
          <cell r="M7">
            <v>0.64551384376943699</v>
          </cell>
          <cell r="N7">
            <v>3.5664383170402481</v>
          </cell>
          <cell r="O7">
            <v>3.9093454290597824</v>
          </cell>
          <cell r="P7">
            <v>-3.4441277713772283</v>
          </cell>
          <cell r="Q7">
            <v>-1.3219331545980848</v>
          </cell>
          <cell r="R7">
            <v>-0.47531791212936086</v>
          </cell>
          <cell r="S7">
            <v>-0.71122946477943305</v>
          </cell>
        </row>
        <row r="13">
          <cell r="B13">
            <v>-1.8872702608885361</v>
          </cell>
          <cell r="C13">
            <v>2.6051576529783875</v>
          </cell>
          <cell r="D13">
            <v>2.0882416709602167</v>
          </cell>
          <cell r="E13">
            <v>2.0518554307542636</v>
          </cell>
          <cell r="F13">
            <v>-0.84088574507643687</v>
          </cell>
          <cell r="G13">
            <v>-2.4106144749104366</v>
          </cell>
          <cell r="H13">
            <v>-1.3888917847638538</v>
          </cell>
          <cell r="I13">
            <v>-1.4884321689539313</v>
          </cell>
          <cell r="J13">
            <v>-0.90475247028895234</v>
          </cell>
          <cell r="K13">
            <v>-1.8164627820506041</v>
          </cell>
          <cell r="L13">
            <v>-0.49746545400205405</v>
          </cell>
          <cell r="M13">
            <v>0.60385248374847944</v>
          </cell>
          <cell r="N13">
            <v>1.8080863517213477</v>
          </cell>
          <cell r="O13">
            <v>4.514492018988479</v>
          </cell>
          <cell r="P13">
            <v>0.95358992547005228</v>
          </cell>
          <cell r="Q13">
            <v>-1.9320717275914168</v>
          </cell>
          <cell r="R13">
            <v>-0.39681938461530419</v>
          </cell>
          <cell r="S13">
            <v>-0.74794485960386892</v>
          </cell>
        </row>
        <row r="14">
          <cell r="B14">
            <v>16154821.263280125</v>
          </cell>
          <cell r="C14">
            <v>16896858.686440509</v>
          </cell>
          <cell r="D14">
            <v>17716505.350809749</v>
          </cell>
          <cell r="E14">
            <v>18167584.002963319</v>
          </cell>
          <cell r="F14">
            <v>18954357.379191555</v>
          </cell>
          <cell r="G14">
            <v>19120279.900331818</v>
          </cell>
          <cell r="H14">
            <v>20505593.339931156</v>
          </cell>
          <cell r="I14">
            <v>21211443.613990687</v>
          </cell>
          <cell r="J14">
            <v>22402187.2024814</v>
          </cell>
          <cell r="K14">
            <v>24565714.865045868</v>
          </cell>
          <cell r="L14">
            <v>25661399.999999959</v>
          </cell>
          <cell r="M14">
            <v>28749689.568252794</v>
          </cell>
          <cell r="N14">
            <v>31992729.871822119</v>
          </cell>
          <cell r="O14">
            <v>34429190.696745694</v>
          </cell>
          <cell r="P14">
            <v>31527793.359190289</v>
          </cell>
          <cell r="Q14">
            <v>33320106.191202927</v>
          </cell>
          <cell r="R14">
            <v>34027998.478846006</v>
          </cell>
          <cell r="S14">
            <v>35040519.727444984</v>
          </cell>
        </row>
        <row r="16">
          <cell r="B16">
            <v>1.8111910584368687</v>
          </cell>
          <cell r="C16">
            <v>1.8616109568398778</v>
          </cell>
          <cell r="D16">
            <v>1.9264930973253445</v>
          </cell>
          <cell r="E16">
            <v>1.9588948376859798</v>
          </cell>
          <cell r="F16">
            <v>1.9936152222319377</v>
          </cell>
          <cell r="G16">
            <v>2.0206581676872202</v>
          </cell>
          <cell r="H16">
            <v>2.054921742789515</v>
          </cell>
          <cell r="I16">
            <v>2.0761669415367758</v>
          </cell>
          <cell r="J16">
            <v>2.1029545363242446</v>
          </cell>
          <cell r="K16">
            <v>2.1415215214602235</v>
          </cell>
          <cell r="L16">
            <v>2.169023877986052</v>
          </cell>
          <cell r="M16">
            <v>2.2175299851992585</v>
          </cell>
          <cell r="N16">
            <v>2.2625836470962031</v>
          </cell>
          <cell r="O16">
            <v>2.3019362841487343</v>
          </cell>
          <cell r="P16">
            <v>2.3152948470844064</v>
          </cell>
          <cell r="Q16">
            <v>2.3344226638732333</v>
          </cell>
          <cell r="R16">
            <v>2.3549725534496795</v>
          </cell>
          <cell r="S16">
            <v>2.3817699093425095</v>
          </cell>
        </row>
        <row r="17">
          <cell r="B17">
            <v>16.722046772843022</v>
          </cell>
          <cell r="C17">
            <v>16.770196174240599</v>
          </cell>
          <cell r="D17">
            <v>16.816492331163563</v>
          </cell>
          <cell r="E17">
            <v>16.859266490814811</v>
          </cell>
          <cell r="F17">
            <v>16.89824435210782</v>
          </cell>
          <cell r="G17">
            <v>16.935117318538605</v>
          </cell>
          <cell r="H17">
            <v>16.972584942762865</v>
          </cell>
          <cell r="I17">
            <v>17.012386643199871</v>
          </cell>
          <cell r="J17">
            <v>17.055733141962499</v>
          </cell>
          <cell r="K17">
            <v>17.103378636199718</v>
          </cell>
          <cell r="L17">
            <v>17.154842652073203</v>
          </cell>
          <cell r="M17">
            <v>17.208133835608994</v>
          </cell>
          <cell r="N17">
            <v>17.260180933397375</v>
          </cell>
          <cell r="O17">
            <v>17.30797550282589</v>
          </cell>
          <cell r="P17">
            <v>17.349571015647751</v>
          </cell>
          <cell r="Q17">
            <v>17.385497868126151</v>
          </cell>
          <cell r="R17">
            <v>17.417834122840187</v>
          </cell>
          <cell r="S17">
            <v>17.448840667655599</v>
          </cell>
        </row>
        <row r="18">
          <cell r="B18">
            <v>16.615989064417782</v>
          </cell>
          <cell r="C18">
            <v>16.655617511587689</v>
          </cell>
          <cell r="D18">
            <v>16.720465593248811</v>
          </cell>
          <cell r="E18">
            <v>16.738225486220838</v>
          </cell>
          <cell r="F18">
            <v>16.767462543608559</v>
          </cell>
          <cell r="G18">
            <v>16.79285584881708</v>
          </cell>
          <cell r="H18">
            <v>16.839909912382716</v>
          </cell>
          <cell r="I18">
            <v>16.874588479261355</v>
          </cell>
          <cell r="J18">
            <v>16.92606946992192</v>
          </cell>
          <cell r="K18">
            <v>17.001871956348353</v>
          </cell>
          <cell r="L18">
            <v>17.05977366018357</v>
          </cell>
          <cell r="M18">
            <v>17.153685790746238</v>
          </cell>
          <cell r="N18">
            <v>17.236633568349944</v>
          </cell>
          <cell r="O18">
            <v>17.303097959631994</v>
          </cell>
          <cell r="P18">
            <v>17.31346149672013</v>
          </cell>
          <cell r="Q18">
            <v>17.329633400012032</v>
          </cell>
          <cell r="R18">
            <v>17.345742836983817</v>
          </cell>
          <cell r="S18">
            <v>17.372609929536395</v>
          </cell>
        </row>
        <row r="19">
          <cell r="B19">
            <v>5.6776816204665019</v>
          </cell>
          <cell r="C19">
            <v>5.790944936793923</v>
          </cell>
          <cell r="D19">
            <v>5.8043684969482943</v>
          </cell>
          <cell r="E19">
            <v>5.8594753417412022</v>
          </cell>
          <cell r="F19">
            <v>5.9994791705500061</v>
          </cell>
          <cell r="G19">
            <v>6.1012545295644731</v>
          </cell>
          <cell r="H19">
            <v>6.1854961360112153</v>
          </cell>
          <cell r="I19">
            <v>6.1375691107844714</v>
          </cell>
          <cell r="J19">
            <v>6.0969808924960081</v>
          </cell>
          <cell r="K19">
            <v>6.1114843094461975</v>
          </cell>
          <cell r="L19">
            <v>6.0383757226326873</v>
          </cell>
          <cell r="M19">
            <v>5.8958095016782659</v>
          </cell>
          <cell r="N19">
            <v>5.776422477150823</v>
          </cell>
          <cell r="O19">
            <v>5.8145156345441711</v>
          </cell>
          <cell r="P19">
            <v>5.8311036968479808</v>
          </cell>
          <cell r="Q19">
            <v>5.8726675996056166</v>
          </cell>
          <cell r="R19">
            <v>5.8886950547840806</v>
          </cell>
          <cell r="S19">
            <v>5.8977640262192148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fiscal_total"/>
      <sheetName val="PS_taxes"/>
      <sheetName val="elasticities"/>
      <sheetName val="other"/>
      <sheetName val="variables"/>
      <sheetName val="checks"/>
    </sheetNames>
    <sheetDataSet>
      <sheetData sheetId="0">
        <row r="2">
          <cell r="A2">
            <v>1995</v>
          </cell>
          <cell r="M2">
            <v>-2.1411762485367882</v>
          </cell>
        </row>
        <row r="3">
          <cell r="A3">
            <v>1996</v>
          </cell>
          <cell r="M3">
            <v>0.51588017505914729</v>
          </cell>
        </row>
        <row r="4">
          <cell r="A4">
            <v>1997</v>
          </cell>
          <cell r="M4">
            <v>1.203861635311493</v>
          </cell>
        </row>
        <row r="5">
          <cell r="A5">
            <v>1998</v>
          </cell>
          <cell r="M5">
            <v>1.6755239790546677</v>
          </cell>
        </row>
        <row r="6">
          <cell r="A6">
            <v>1999</v>
          </cell>
          <cell r="M6">
            <v>-0.49229851637667643</v>
          </cell>
        </row>
        <row r="7">
          <cell r="A7">
            <v>2000</v>
          </cell>
          <cell r="M7">
            <v>-1.019520990532917</v>
          </cell>
        </row>
        <row r="8">
          <cell r="A8">
            <v>2001</v>
          </cell>
          <cell r="M8">
            <v>-0.61958967147108257</v>
          </cell>
        </row>
        <row r="9">
          <cell r="A9">
            <v>2002</v>
          </cell>
          <cell r="M9">
            <v>-0.33526012872920485</v>
          </cell>
        </row>
        <row r="10">
          <cell r="A10">
            <v>2003</v>
          </cell>
          <cell r="M10">
            <v>-0.51311676277300955</v>
          </cell>
        </row>
        <row r="11">
          <cell r="A11">
            <v>2004</v>
          </cell>
          <cell r="M11">
            <v>-0.79182646642085108</v>
          </cell>
        </row>
        <row r="12">
          <cell r="A12">
            <v>2005</v>
          </cell>
          <cell r="M12">
            <v>-0.59730661777487826</v>
          </cell>
        </row>
        <row r="13">
          <cell r="A13">
            <v>2006</v>
          </cell>
          <cell r="M13">
            <v>0.64551384376943699</v>
          </cell>
        </row>
        <row r="14">
          <cell r="A14">
            <v>2007</v>
          </cell>
          <cell r="M14">
            <v>3.5664383170402481</v>
          </cell>
        </row>
        <row r="15">
          <cell r="A15">
            <v>2008</v>
          </cell>
          <cell r="M15">
            <v>3.9093454290597824</v>
          </cell>
        </row>
        <row r="16">
          <cell r="A16">
            <v>2009</v>
          </cell>
          <cell r="M16">
            <v>-3.4441277713772283</v>
          </cell>
        </row>
        <row r="17">
          <cell r="A17">
            <v>2010</v>
          </cell>
          <cell r="M17">
            <v>-1.3219331545980848</v>
          </cell>
        </row>
        <row r="18">
          <cell r="A18">
            <v>2011</v>
          </cell>
          <cell r="M18">
            <v>-0.47531791212936086</v>
          </cell>
        </row>
        <row r="19">
          <cell r="A19">
            <v>2012</v>
          </cell>
          <cell r="M19">
            <v>-0.71122946477943305</v>
          </cell>
        </row>
      </sheetData>
      <sheetData sheetId="1">
        <row r="4">
          <cell r="G4">
            <v>1538.37</v>
          </cell>
        </row>
      </sheetData>
      <sheetData sheetId="2"/>
      <sheetData sheetId="3">
        <row r="2">
          <cell r="J2">
            <v>0.33200000000000002</v>
          </cell>
        </row>
        <row r="3">
          <cell r="J3">
            <v>0.33200000000000002</v>
          </cell>
        </row>
        <row r="4">
          <cell r="J4">
            <v>0.33200000000000002</v>
          </cell>
        </row>
        <row r="5">
          <cell r="J5">
            <v>0.33200000000000002</v>
          </cell>
        </row>
        <row r="6">
          <cell r="J6">
            <v>0.33200000000000002</v>
          </cell>
        </row>
        <row r="7">
          <cell r="J7">
            <v>0.33200000000000002</v>
          </cell>
        </row>
        <row r="8">
          <cell r="J8">
            <v>0.33200000000000002</v>
          </cell>
        </row>
        <row r="9">
          <cell r="J9">
            <v>0.33200000000000002</v>
          </cell>
        </row>
        <row r="10">
          <cell r="J10">
            <v>0.33200000000000002</v>
          </cell>
        </row>
        <row r="11">
          <cell r="J11">
            <v>0.33200000000000002</v>
          </cell>
        </row>
        <row r="12">
          <cell r="J12">
            <v>0.33200000000000002</v>
          </cell>
        </row>
        <row r="13">
          <cell r="J13">
            <v>0.33200000000000002</v>
          </cell>
        </row>
        <row r="14">
          <cell r="J14">
            <v>0.33200000000000002</v>
          </cell>
        </row>
        <row r="15">
          <cell r="J15">
            <v>0.33200000000000002</v>
          </cell>
        </row>
        <row r="16">
          <cell r="J16">
            <v>0.33200000000000002</v>
          </cell>
        </row>
        <row r="17">
          <cell r="J17">
            <v>0.33200000000000002</v>
          </cell>
        </row>
        <row r="18">
          <cell r="J18">
            <v>0.33200000000000002</v>
          </cell>
        </row>
        <row r="19">
          <cell r="J19">
            <v>0.33200000000000002</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BS"/>
      <sheetName val="ECB"/>
      <sheetName val="EC"/>
      <sheetName val="MNB"/>
      <sheetName val="MNB_PEN"/>
      <sheetName val="MNB_DEF"/>
      <sheetName val="comparison"/>
      <sheetName val="comparison2"/>
      <sheetName val="majka"/>
      <sheetName val="Sheet4"/>
      <sheetName val="ECBvsMNB_DEF"/>
    </sheetNames>
    <sheetDataSet>
      <sheetData sheetId="0">
        <row r="79">
          <cell r="B79">
            <v>-1.2936860457409813E-2</v>
          </cell>
          <cell r="C79">
            <v>2.2451755334240467E-4</v>
          </cell>
          <cell r="D79">
            <v>1.6778233458676083E-2</v>
          </cell>
          <cell r="E79">
            <v>1.7515542162166126E-2</v>
          </cell>
          <cell r="F79">
            <v>-2.2459322244540725E-3</v>
          </cell>
          <cell r="G79">
            <v>-4.8154252052309034E-3</v>
          </cell>
          <cell r="H79">
            <v>-6.6981387227978313E-3</v>
          </cell>
          <cell r="I79">
            <v>-1.8913363488144209E-3</v>
          </cell>
          <cell r="J79">
            <v>-8.1800041058309146E-3</v>
          </cell>
          <cell r="K79">
            <v>-1.1346982496319633E-2</v>
          </cell>
          <cell r="L79">
            <v>-4.3007276803024002E-3</v>
          </cell>
          <cell r="M79">
            <v>1.4351453299849112E-3</v>
          </cell>
          <cell r="N79">
            <v>1.3905534910638447E-2</v>
          </cell>
          <cell r="O79">
            <v>1.7569900647633453E-2</v>
          </cell>
          <cell r="P79">
            <v>5.7859115529787552E-4</v>
          </cell>
          <cell r="Q79">
            <v>-1.3355372469631007E-3</v>
          </cell>
          <cell r="R79">
            <v>-2.9387017835282056E-3</v>
          </cell>
          <cell r="S79">
            <v>-6.8909798191426315E-3</v>
          </cell>
        </row>
      </sheetData>
      <sheetData sheetId="1">
        <row r="1">
          <cell r="B1">
            <v>1995</v>
          </cell>
        </row>
        <row r="14">
          <cell r="B14">
            <v>19319.002</v>
          </cell>
          <cell r="C14">
            <v>21527.415000000001</v>
          </cell>
          <cell r="D14">
            <v>23867.355</v>
          </cell>
          <cell r="E14">
            <v>26171.855999999989</v>
          </cell>
          <cell r="F14">
            <v>28109.131000000001</v>
          </cell>
          <cell r="G14">
            <v>31177.074999999997</v>
          </cell>
          <cell r="H14">
            <v>33881.18299999999</v>
          </cell>
          <cell r="I14">
            <v>36806.663999999997</v>
          </cell>
          <cell r="J14">
            <v>40611.951000000088</v>
          </cell>
          <cell r="K14">
            <v>45161.375999999902</v>
          </cell>
          <cell r="L14">
            <v>49314.224000000002</v>
          </cell>
          <cell r="M14">
            <v>55001.57</v>
          </cell>
          <cell r="N14">
            <v>61449.714</v>
          </cell>
          <cell r="O14">
            <v>66842.403999999893</v>
          </cell>
          <cell r="P14">
            <v>62794.385000000002</v>
          </cell>
          <cell r="Q14">
            <v>65897.019999999902</v>
          </cell>
          <cell r="R14">
            <v>68974.162999999899</v>
          </cell>
          <cell r="S14">
            <v>71096.017000000109</v>
          </cell>
        </row>
        <row r="45">
          <cell r="A45" t="str">
            <v>YGAP</v>
          </cell>
          <cell r="B45">
            <v>-2.6059988273429712E-2</v>
          </cell>
          <cell r="C45">
            <v>1.2365383460559829E-2</v>
          </cell>
          <cell r="D45">
            <v>3.0874051315452285E-2</v>
          </cell>
          <cell r="E45">
            <v>3.7473920478462541E-2</v>
          </cell>
          <cell r="F45">
            <v>1.6716728856294074E-3</v>
          </cell>
          <cell r="G45">
            <v>-2.0973083653757409E-2</v>
          </cell>
          <cell r="H45">
            <v>-2.5872373465656844E-2</v>
          </cell>
          <cell r="I45">
            <v>-2.4253513771717309E-2</v>
          </cell>
          <cell r="J45">
            <v>-2.4891320445516292E-2</v>
          </cell>
          <cell r="K45">
            <v>-2.6386684312927081E-2</v>
          </cell>
          <cell r="L45">
            <v>-1.5230131706670614E-2</v>
          </cell>
          <cell r="M45">
            <v>1.1983792547934026E-2</v>
          </cell>
          <cell r="N45">
            <v>6.3716276451737316E-2</v>
          </cell>
          <cell r="O45">
            <v>7.5866423152515669E-2</v>
          </cell>
          <cell r="P45">
            <v>-1.6171280304535941E-2</v>
          </cell>
          <cell r="Q45">
            <v>-8.1181847067994112E-3</v>
          </cell>
          <cell r="R45">
            <v>-1.1705474774088379E-2</v>
          </cell>
          <cell r="S45">
            <v>-2.5735180970318943E-2</v>
          </cell>
        </row>
        <row r="46">
          <cell r="A46" t="str">
            <v>WPGAP</v>
          </cell>
          <cell r="B46">
            <v>-4.963726524909047E-2</v>
          </cell>
          <cell r="C46">
            <v>-3.0310417759312487E-2</v>
          </cell>
          <cell r="D46">
            <v>6.4975584852576304E-2</v>
          </cell>
          <cell r="E46">
            <v>6.1746171969412858E-2</v>
          </cell>
          <cell r="F46">
            <v>-4.0430403446455598E-3</v>
          </cell>
          <cell r="G46">
            <v>1.2974320610236061E-2</v>
          </cell>
          <cell r="H46">
            <v>-1.8913121078567092E-2</v>
          </cell>
          <cell r="I46">
            <v>7.6483699619788216E-3</v>
          </cell>
          <cell r="J46">
            <v>-2.2734139915389869E-2</v>
          </cell>
          <cell r="K46">
            <v>-4.0749168422382756E-2</v>
          </cell>
          <cell r="L46">
            <v>-1.3332045940267672E-2</v>
          </cell>
          <cell r="M46">
            <v>-4.3027335058331874E-3</v>
          </cell>
          <cell r="N46">
            <v>4.3067909853371319E-2</v>
          </cell>
          <cell r="O46">
            <v>2.2502547018014643E-2</v>
          </cell>
          <cell r="P46">
            <v>-1.8151956447472965E-2</v>
          </cell>
          <cell r="Q46">
            <v>1.0228812079352749E-2</v>
          </cell>
          <cell r="R46">
            <v>1.0715861627314197E-3</v>
          </cell>
          <cell r="S46">
            <v>-1.3464680157105027E-2</v>
          </cell>
        </row>
        <row r="47">
          <cell r="A47" t="str">
            <v>EPGAP</v>
          </cell>
          <cell r="B47">
            <v>-1.8872702608892861E-2</v>
          </cell>
          <cell r="C47">
            <v>2.605157652977852E-2</v>
          </cell>
          <cell r="D47">
            <v>2.0882416709603439E-2</v>
          </cell>
          <cell r="E47">
            <v>2.0518554307538791E-2</v>
          </cell>
          <cell r="F47">
            <v>-8.4088574507703608E-3</v>
          </cell>
          <cell r="G47">
            <v>-2.4106144749103126E-2</v>
          </cell>
          <cell r="H47">
            <v>-1.3888917847643978E-2</v>
          </cell>
          <cell r="I47">
            <v>-1.4884321689547658E-2</v>
          </cell>
          <cell r="J47">
            <v>-9.0475247028891075E-3</v>
          </cell>
          <cell r="K47">
            <v>-1.816462782051273E-2</v>
          </cell>
          <cell r="L47">
            <v>-4.9746545400258689E-3</v>
          </cell>
          <cell r="M47">
            <v>6.0385248374802969E-3</v>
          </cell>
          <cell r="N47">
            <v>1.8080863517208848E-2</v>
          </cell>
          <cell r="O47">
            <v>4.5144920189874989E-2</v>
          </cell>
          <cell r="P47">
            <v>9.535899254692063E-3</v>
          </cell>
          <cell r="Q47">
            <v>-1.9320717275918248E-2</v>
          </cell>
          <cell r="R47">
            <v>-3.9681938461522707E-3</v>
          </cell>
          <cell r="S47">
            <v>-7.4794485960442882E-3</v>
          </cell>
        </row>
        <row r="48">
          <cell r="A48" t="str">
            <v>FGAP</v>
          </cell>
          <cell r="B48">
            <v>4.9865428261358351E-3</v>
          </cell>
          <cell r="C48">
            <v>1.0644826985498623E-2</v>
          </cell>
          <cell r="D48">
            <v>1.8669101700076032E-2</v>
          </cell>
          <cell r="E48">
            <v>3.5001391121227002E-3</v>
          </cell>
          <cell r="F48">
            <v>3.9316480196388568E-3</v>
          </cell>
          <cell r="G48">
            <v>-3.1877900203282974E-2</v>
          </cell>
          <cell r="H48">
            <v>-1.1868886284030948E-2</v>
          </cell>
          <cell r="I48">
            <v>-3.1827175070879114E-2</v>
          </cell>
          <cell r="J48">
            <v>-3.5973469624661962E-2</v>
          </cell>
          <cell r="K48">
            <v>-6.8176867696883754E-3</v>
          </cell>
          <cell r="L48">
            <v>-2.6342925813136176E-2</v>
          </cell>
          <cell r="M48">
            <v>2.5295556572136516E-2</v>
          </cell>
          <cell r="N48">
            <v>7.7822091655818881E-2</v>
          </cell>
          <cell r="O48">
            <v>0.10422086922891882</v>
          </cell>
          <cell r="P48">
            <v>-2.9739137405579503E-2</v>
          </cell>
          <cell r="Q48">
            <v>-1.1348287597531535E-2</v>
          </cell>
          <cell r="R48">
            <v>-2.3949306753837826E-2</v>
          </cell>
          <cell r="S48">
            <v>-2.7457521551632849E-2</v>
          </cell>
        </row>
        <row r="49">
          <cell r="A49" t="str">
            <v>CPGAP</v>
          </cell>
          <cell r="B49">
            <v>-2.3969415149465524E-2</v>
          </cell>
          <cell r="C49">
            <v>6.9802899223867084E-3</v>
          </cell>
          <cell r="D49">
            <v>1.5339023102009818E-2</v>
          </cell>
          <cell r="E49">
            <v>3.6340551142561406E-2</v>
          </cell>
          <cell r="F49">
            <v>-2.403796786517331E-3</v>
          </cell>
          <cell r="G49">
            <v>-2.1598983688446528E-2</v>
          </cell>
          <cell r="H49">
            <v>-1.0908719633940684E-2</v>
          </cell>
          <cell r="I49">
            <v>8.0869081734688509E-4</v>
          </cell>
          <cell r="J49">
            <v>-2.5901150787103748E-2</v>
          </cell>
          <cell r="K49">
            <v>-2.5783604300485468E-2</v>
          </cell>
          <cell r="L49">
            <v>-8.6558518493036821E-3</v>
          </cell>
          <cell r="M49">
            <v>5.3533428977886157E-3</v>
          </cell>
          <cell r="N49">
            <v>3.1783732449760203E-2</v>
          </cell>
          <cell r="O49">
            <v>5.7648352430504618E-2</v>
          </cell>
          <cell r="P49">
            <v>3.0778589087456346E-2</v>
          </cell>
          <cell r="Q49">
            <v>1.646313177537355E-3</v>
          </cell>
          <cell r="R49">
            <v>-2.170095299472926E-2</v>
          </cell>
          <cell r="S49">
            <v>-4.0025093114886341E-2</v>
          </cell>
        </row>
        <row r="50">
          <cell r="A50" t="str">
            <v>UGAP</v>
          </cell>
          <cell r="B50">
            <v>9.397590323272792E-2</v>
          </cell>
          <cell r="C50">
            <v>-0.10520007256626734</v>
          </cell>
          <cell r="D50">
            <v>-0.13028694690762149</v>
          </cell>
          <cell r="E50">
            <v>-0.14085745653797849</v>
          </cell>
          <cell r="F50">
            <v>4.970678806331074E-2</v>
          </cell>
          <cell r="G50">
            <v>0.1512469101126824</v>
          </cell>
          <cell r="H50">
            <v>0.1611003195493142</v>
          </cell>
          <cell r="I50">
            <v>0.10089677213572248</v>
          </cell>
          <cell r="J50">
            <v>5.3575736271918147E-2</v>
          </cell>
          <cell r="K50">
            <v>0.1436644669350722</v>
          </cell>
          <cell r="L50">
            <v>7.1056081409710176E-2</v>
          </cell>
          <cell r="M50">
            <v>-6.2369224883780564E-2</v>
          </cell>
          <cell r="N50">
            <v>-0.18584161755274731</v>
          </cell>
          <cell r="O50">
            <v>-0.25808966571143049</v>
          </cell>
          <cell r="P50">
            <v>-5.5173602361980933E-2</v>
          </cell>
          <cell r="Q50">
            <v>0.12982412210789934</v>
          </cell>
          <cell r="R50">
            <v>5.7975878356740923E-2</v>
          </cell>
          <cell r="S50">
            <v>7.2172995109712798E-2</v>
          </cell>
        </row>
        <row r="79">
          <cell r="B79">
            <v>-1.0918158916794075E-2</v>
          </cell>
          <cell r="C79">
            <v>3.964563990436061E-4</v>
          </cell>
          <cell r="D79">
            <v>1.4105360586133556E-2</v>
          </cell>
          <cell r="E79">
            <v>1.4762335434713281E-2</v>
          </cell>
          <cell r="F79">
            <v>-1.8821404824149927E-3</v>
          </cell>
          <cell r="G79">
            <v>-4.4076395862849898E-3</v>
          </cell>
          <cell r="H79">
            <v>-5.7887194162399239E-3</v>
          </cell>
          <cell r="I79">
            <v>-1.7541164399929603E-3</v>
          </cell>
          <cell r="J79">
            <v>-7.0319678968382765E-3</v>
          </cell>
          <cell r="K79">
            <v>-9.5694378167315887E-3</v>
          </cell>
          <cell r="L79">
            <v>-3.7220526240367806E-3</v>
          </cell>
          <cell r="M79">
            <v>1.3417116350673897E-3</v>
          </cell>
          <cell r="N79">
            <v>1.1991800609483865E-2</v>
          </cell>
          <cell r="O79">
            <v>1.5284846262016401E-2</v>
          </cell>
          <cell r="P79">
            <v>5.1886092743276481E-4</v>
          </cell>
          <cell r="Q79">
            <v>-1.1573291702146934E-3</v>
          </cell>
          <cell r="R79">
            <v>-2.6346168055032017E-3</v>
          </cell>
          <cell r="S79">
            <v>-5.9341571210573011E-3</v>
          </cell>
        </row>
      </sheetData>
      <sheetData sheetId="2">
        <row r="3">
          <cell r="D3" t="str">
            <v>OG_RRZ</v>
          </cell>
        </row>
        <row r="4">
          <cell r="F4">
            <v>-0.71087051451421368</v>
          </cell>
        </row>
        <row r="5">
          <cell r="F5">
            <v>0.17127221811963692</v>
          </cell>
        </row>
        <row r="6">
          <cell r="F6">
            <v>0.39968206292341574</v>
          </cell>
        </row>
        <row r="7">
          <cell r="F7">
            <v>0.55627396104614968</v>
          </cell>
        </row>
        <row r="8">
          <cell r="F8">
            <v>-0.16344310743705659</v>
          </cell>
        </row>
        <row r="9">
          <cell r="F9">
            <v>-0.33848096885692847</v>
          </cell>
        </row>
        <row r="10">
          <cell r="F10">
            <v>-0.20570377092839942</v>
          </cell>
        </row>
        <row r="11">
          <cell r="F11">
            <v>-0.11130636273809602</v>
          </cell>
        </row>
        <row r="12">
          <cell r="F12">
            <v>-0.17035476524063917</v>
          </cell>
        </row>
        <row r="13">
          <cell r="F13">
            <v>-0.26288638685172255</v>
          </cell>
        </row>
        <row r="14">
          <cell r="F14">
            <v>-0.19830579710125959</v>
          </cell>
        </row>
        <row r="15">
          <cell r="F15">
            <v>0.21431059613145309</v>
          </cell>
        </row>
        <row r="16">
          <cell r="F16">
            <v>1.1840575212573625</v>
          </cell>
        </row>
        <row r="17">
          <cell r="F17">
            <v>1.2979026824478479</v>
          </cell>
        </row>
        <row r="18">
          <cell r="F18">
            <v>-1.1434504200972397</v>
          </cell>
        </row>
        <row r="19">
          <cell r="F19">
            <v>-0.43888180732656418</v>
          </cell>
        </row>
        <row r="20">
          <cell r="F20">
            <v>-0.15780554682694781</v>
          </cell>
        </row>
        <row r="21">
          <cell r="F21">
            <v>-0.23612818230677179</v>
          </cell>
        </row>
        <row r="27">
          <cell r="H27">
            <v>1.81942</v>
          </cell>
          <cell r="I27">
            <v>2.5499329999999998</v>
          </cell>
          <cell r="J27">
            <v>-0.63269500000000001</v>
          </cell>
          <cell r="K27">
            <v>-2.2836919999999998</v>
          </cell>
          <cell r="L27">
            <v>-2.495517</v>
          </cell>
          <cell r="M27">
            <v>-1.9123380000000001</v>
          </cell>
          <cell r="N27">
            <v>-1.3294410000000001</v>
          </cell>
          <cell r="O27">
            <v>-0.40149099999999999</v>
          </cell>
          <cell r="P27">
            <v>0.67439400000000005</v>
          </cell>
          <cell r="Q27">
            <v>2.9430170000000002</v>
          </cell>
          <cell r="R27">
            <v>7.1486359999999998</v>
          </cell>
          <cell r="S27">
            <v>6.9600010000000001</v>
          </cell>
          <cell r="T27">
            <v>-1.896687</v>
          </cell>
          <cell r="U27">
            <v>-0.69784900000000005</v>
          </cell>
          <cell r="V27">
            <v>-1.3112170000000001</v>
          </cell>
          <cell r="W27">
            <v>-2.0695770000000002</v>
          </cell>
        </row>
        <row r="29">
          <cell r="H29">
            <v>0.60404743999999999</v>
          </cell>
          <cell r="I29">
            <v>0.84657775599999996</v>
          </cell>
          <cell r="J29">
            <v>-0.21005474000000002</v>
          </cell>
          <cell r="K29">
            <v>-0.75818574399999994</v>
          </cell>
          <cell r="L29">
            <v>-0.82851164399999999</v>
          </cell>
          <cell r="M29">
            <v>-0.63489621600000001</v>
          </cell>
          <cell r="N29">
            <v>-0.44137441200000005</v>
          </cell>
          <cell r="O29">
            <v>-0.13329501199999999</v>
          </cell>
          <cell r="P29">
            <v>0.22389880800000003</v>
          </cell>
          <cell r="Q29">
            <v>0.97708164400000008</v>
          </cell>
          <cell r="R29">
            <v>2.373347152</v>
          </cell>
          <cell r="S29">
            <v>2.3107203320000003</v>
          </cell>
          <cell r="T29">
            <v>-0.62970008399999999</v>
          </cell>
          <cell r="U29">
            <v>-0.23168586800000002</v>
          </cell>
          <cell r="V29">
            <v>-0.43532404400000002</v>
          </cell>
          <cell r="W29">
            <v>-0.68709956400000016</v>
          </cell>
        </row>
      </sheetData>
      <sheetData sheetId="3">
        <row r="33">
          <cell r="D33">
            <v>1.203861635311493</v>
          </cell>
          <cell r="E33">
            <v>1.6755239790546677</v>
          </cell>
          <cell r="F33">
            <v>-0.49229851637667643</v>
          </cell>
          <cell r="G33">
            <v>-1.019520990532917</v>
          </cell>
          <cell r="H33">
            <v>-0.61958967147108257</v>
          </cell>
          <cell r="I33">
            <v>-0.33526012872920485</v>
          </cell>
          <cell r="J33">
            <v>-0.51311676277300955</v>
          </cell>
          <cell r="K33">
            <v>-0.79182646642085108</v>
          </cell>
          <cell r="L33">
            <v>-0.59730661777487826</v>
          </cell>
          <cell r="M33">
            <v>0.64551384376943699</v>
          </cell>
          <cell r="N33">
            <v>3.5664383170402481</v>
          </cell>
          <cell r="O33">
            <v>3.9093454290597824</v>
          </cell>
          <cell r="P33">
            <v>-3.4441277713772283</v>
          </cell>
          <cell r="Q33">
            <v>-1.3219331545980848</v>
          </cell>
          <cell r="R33">
            <v>-0.47531791212936086</v>
          </cell>
          <cell r="S33">
            <v>-0.71122946477943305</v>
          </cell>
        </row>
        <row r="79">
          <cell r="B79">
            <v>-1.3274367411287976E-2</v>
          </cell>
          <cell r="C79">
            <v>4.6673065058468617E-4</v>
          </cell>
          <cell r="D79">
            <v>1.012083434016813E-2</v>
          </cell>
          <cell r="E79">
            <v>1.2548096263978199E-2</v>
          </cell>
          <cell r="F79">
            <v>-2.1803517942620373E-3</v>
          </cell>
          <cell r="G79">
            <v>-2.3487802037295237E-3</v>
          </cell>
          <cell r="H79">
            <v>-3.6352559801527766E-3</v>
          </cell>
          <cell r="I79">
            <v>1.000316676766193E-3</v>
          </cell>
          <cell r="J79">
            <v>-3.0605708460220756E-3</v>
          </cell>
          <cell r="K79">
            <v>-6.605242064597408E-3</v>
          </cell>
          <cell r="L79">
            <v>-3.977750835465017E-4</v>
          </cell>
          <cell r="M79">
            <v>1.5683781467508804E-3</v>
          </cell>
          <cell r="N79">
            <v>9.7904559419974054E-3</v>
          </cell>
          <cell r="O79">
            <v>1.1314999220101086E-2</v>
          </cell>
          <cell r="P79">
            <v>1.0510288311260766E-4</v>
          </cell>
          <cell r="Q79">
            <v>-5.2250898199982486E-4</v>
          </cell>
          <cell r="R79">
            <v>-4.4381376298489541E-4</v>
          </cell>
          <cell r="S79">
            <v>-3.6103755058289277E-3</v>
          </cell>
        </row>
      </sheetData>
      <sheetData sheetId="4">
        <row r="75">
          <cell r="D75">
            <v>1538.37</v>
          </cell>
          <cell r="E75">
            <v>1708.13</v>
          </cell>
          <cell r="F75">
            <v>1906.03</v>
          </cell>
          <cell r="G75">
            <v>2074.12</v>
          </cell>
          <cell r="H75">
            <v>2267.61</v>
          </cell>
          <cell r="I75">
            <v>2435.7399999999998</v>
          </cell>
          <cell r="J75">
            <v>2648.9875854743409</v>
          </cell>
          <cell r="K75">
            <v>2798.4938259310893</v>
          </cell>
          <cell r="L75">
            <v>3161.0691305184887</v>
          </cell>
          <cell r="M75">
            <v>3472.1171081457874</v>
          </cell>
          <cell r="N75">
            <v>3822</v>
          </cell>
          <cell r="O75">
            <v>4200</v>
          </cell>
          <cell r="P75">
            <v>4532</v>
          </cell>
          <cell r="Q75">
            <v>5035</v>
          </cell>
          <cell r="R75">
            <v>5245</v>
          </cell>
          <cell r="S75">
            <v>5391.0789999999997</v>
          </cell>
        </row>
        <row r="76">
          <cell r="D76">
            <v>0.53846099999999997</v>
          </cell>
          <cell r="E76">
            <v>0.53846099999999997</v>
          </cell>
          <cell r="F76">
            <v>0.53846099999999997</v>
          </cell>
          <cell r="G76">
            <v>0.53846099999999997</v>
          </cell>
          <cell r="H76">
            <v>0.53846099999999997</v>
          </cell>
          <cell r="I76">
            <v>0.53846099999999997</v>
          </cell>
          <cell r="J76">
            <v>0.53846099999999997</v>
          </cell>
          <cell r="K76">
            <v>0.53846099999999997</v>
          </cell>
          <cell r="L76">
            <v>0.53846099999999997</v>
          </cell>
          <cell r="M76">
            <v>0.53846099999999997</v>
          </cell>
          <cell r="N76">
            <v>0.53846099999999997</v>
          </cell>
          <cell r="O76">
            <v>0.53846099999999997</v>
          </cell>
          <cell r="P76">
            <v>0.53846099999999997</v>
          </cell>
          <cell r="Q76">
            <v>0.53846099999999997</v>
          </cell>
          <cell r="R76">
            <v>0.53846099999999997</v>
          </cell>
          <cell r="S76">
            <v>0.53846099999999997</v>
          </cell>
        </row>
        <row r="83">
          <cell r="B83">
            <v>-1.3274367411287976E-2</v>
          </cell>
          <cell r="C83">
            <v>4.6673065058468617E-4</v>
          </cell>
          <cell r="D83">
            <v>9.2656885014908777E-3</v>
          </cell>
          <cell r="E83">
            <v>9.3455450874647319E-3</v>
          </cell>
          <cell r="F83">
            <v>-5.4518246375900243E-3</v>
          </cell>
          <cell r="G83">
            <v>-3.0871814622408706E-3</v>
          </cell>
          <cell r="H83">
            <v>-5.0532659119742092E-3</v>
          </cell>
          <cell r="I83">
            <v>1.0962414332173233E-3</v>
          </cell>
          <cell r="J83">
            <v>-3.7826421622497697E-3</v>
          </cell>
          <cell r="K83">
            <v>-6.2865505309971899E-3</v>
          </cell>
          <cell r="L83">
            <v>9.9589787544245478E-4</v>
          </cell>
          <cell r="M83">
            <v>2.0870285864769316E-3</v>
          </cell>
          <cell r="N83">
            <v>1.0614392514798393E-2</v>
          </cell>
          <cell r="O83">
            <v>1.1067421078491993E-2</v>
          </cell>
          <cell r="P83">
            <v>9.5569322980616105E-4</v>
          </cell>
          <cell r="Q83">
            <v>1.2889207679296691E-3</v>
          </cell>
          <cell r="R83">
            <v>2.7995963727877866E-6</v>
          </cell>
          <cell r="S83">
            <v>-3.0894057806487504E-3</v>
          </cell>
        </row>
      </sheetData>
      <sheetData sheetId="5">
        <row r="33">
          <cell r="A33" t="str">
            <v>YGAP</v>
          </cell>
          <cell r="B33">
            <v>-2.1411762485367882</v>
          </cell>
          <cell r="C33">
            <v>0.51588017505914729</v>
          </cell>
          <cell r="D33">
            <v>1.203861635311493</v>
          </cell>
          <cell r="E33">
            <v>1.6755239790546677</v>
          </cell>
          <cell r="F33">
            <v>-0.49229851637667643</v>
          </cell>
          <cell r="G33">
            <v>-1.019520990532917</v>
          </cell>
          <cell r="H33">
            <v>-0.61958967147108257</v>
          </cell>
          <cell r="I33">
            <v>-0.33526012872920485</v>
          </cell>
          <cell r="J33">
            <v>-0.51311676277300955</v>
          </cell>
          <cell r="K33">
            <v>-0.79182646642085108</v>
          </cell>
          <cell r="L33">
            <v>-0.59730661777487826</v>
          </cell>
          <cell r="M33">
            <v>0.64551384376943699</v>
          </cell>
          <cell r="N33">
            <v>3.5664383170402481</v>
          </cell>
          <cell r="O33">
            <v>3.9093454290597824</v>
          </cell>
          <cell r="P33">
            <v>-3.4441277713772283</v>
          </cell>
          <cell r="Q33">
            <v>-1.3219331545980848</v>
          </cell>
          <cell r="R33">
            <v>-0.47531791212936086</v>
          </cell>
          <cell r="S33">
            <v>-0.71122946477943305</v>
          </cell>
        </row>
        <row r="34">
          <cell r="A34" t="str">
            <v>WPGAP</v>
          </cell>
          <cell r="B34">
            <v>-1.4416233677225443</v>
          </cell>
          <cell r="C34">
            <v>0.95011220483876002</v>
          </cell>
          <cell r="D34">
            <v>6.1713011240125848</v>
          </cell>
          <cell r="E34">
            <v>6.3959116307802821</v>
          </cell>
          <cell r="F34">
            <v>0.9996394903960093</v>
          </cell>
          <cell r="G34">
            <v>3.783085371481909</v>
          </cell>
          <cell r="H34">
            <v>0.18617908637006408</v>
          </cell>
          <cell r="I34">
            <v>1.2666993590737308</v>
          </cell>
          <cell r="J34">
            <v>-0.39656388772147944</v>
          </cell>
          <cell r="K34">
            <v>-3.2514937862277771</v>
          </cell>
          <cell r="L34">
            <v>-1.4634036758124469</v>
          </cell>
          <cell r="M34">
            <v>-2.3540269909219425</v>
          </cell>
          <cell r="N34">
            <v>0.9212743114705102</v>
          </cell>
          <cell r="O34">
            <v>-1.9459300664505852</v>
          </cell>
          <cell r="P34">
            <v>-3.290070625834296</v>
          </cell>
          <cell r="Q34">
            <v>-0.81799621567588687</v>
          </cell>
          <cell r="R34">
            <v>-0.54095489055453472</v>
          </cell>
          <cell r="S34">
            <v>-1.3791936494626178</v>
          </cell>
        </row>
        <row r="35">
          <cell r="A35" t="str">
            <v>EPGAP</v>
          </cell>
          <cell r="B35">
            <v>-1.8872702608885361</v>
          </cell>
          <cell r="C35">
            <v>2.6051576529783875</v>
          </cell>
          <cell r="D35">
            <v>2.0882416709602167</v>
          </cell>
          <cell r="E35">
            <v>2.0518554307542636</v>
          </cell>
          <cell r="F35">
            <v>-0.84088574507643687</v>
          </cell>
          <cell r="G35">
            <v>-2.4106144749104366</v>
          </cell>
          <cell r="H35">
            <v>-1.3888917847638538</v>
          </cell>
          <cell r="I35">
            <v>-1.4884321689539313</v>
          </cell>
          <cell r="J35">
            <v>-0.90475247028895234</v>
          </cell>
          <cell r="K35">
            <v>-1.8164627820506041</v>
          </cell>
          <cell r="L35">
            <v>-0.49746545400205405</v>
          </cell>
          <cell r="M35">
            <v>0.60385248374847944</v>
          </cell>
          <cell r="N35">
            <v>1.8080863517213477</v>
          </cell>
          <cell r="O35">
            <v>4.514492018988479</v>
          </cell>
          <cell r="P35">
            <v>0.95358992547005228</v>
          </cell>
          <cell r="Q35">
            <v>-1.9320717275914168</v>
          </cell>
          <cell r="R35">
            <v>-0.39681938461530419</v>
          </cell>
          <cell r="S35">
            <v>-0.74794485960386892</v>
          </cell>
        </row>
        <row r="36">
          <cell r="A36" t="str">
            <v>FGAP</v>
          </cell>
          <cell r="B36">
            <v>-1.8094267940896747</v>
          </cell>
          <cell r="C36">
            <v>-1.289535860072466</v>
          </cell>
          <cell r="D36">
            <v>-2.999914352639621</v>
          </cell>
          <cell r="E36">
            <v>-2.2811805829591303</v>
          </cell>
          <cell r="F36">
            <v>-0.9869117150942186</v>
          </cell>
          <cell r="G36">
            <v>-2.6245192000937778</v>
          </cell>
          <cell r="H36">
            <v>-0.36948169431100242</v>
          </cell>
          <cell r="I36">
            <v>-0.45268150882100677</v>
          </cell>
          <cell r="J36">
            <v>-0.1399334912075112</v>
          </cell>
          <cell r="K36">
            <v>1.5103286861940957</v>
          </cell>
          <cell r="L36">
            <v>7.2507784769237915E-2</v>
          </cell>
          <cell r="M36">
            <v>2.0662306602042824</v>
          </cell>
          <cell r="N36">
            <v>4.5385456287197368</v>
          </cell>
          <cell r="O36">
            <v>5.2656921632129761</v>
          </cell>
          <cell r="P36">
            <v>-4.5990312606022155</v>
          </cell>
          <cell r="Q36">
            <v>-0.79302262639668886</v>
          </cell>
          <cell r="R36">
            <v>-0.30439663203950529</v>
          </cell>
          <cell r="S36">
            <v>-5.9409666432741481E-2</v>
          </cell>
        </row>
        <row r="37">
          <cell r="A37" t="str">
            <v>CPGAP</v>
          </cell>
          <cell r="B37">
            <v>-9.0894422458941868</v>
          </cell>
          <cell r="C37">
            <v>-4.5174511274624463</v>
          </cell>
          <cell r="D37">
            <v>-2.2294917143507842</v>
          </cell>
          <cell r="E37">
            <v>0.43525111216640155</v>
          </cell>
          <cell r="F37">
            <v>-0.74314614099429965</v>
          </cell>
          <cell r="G37">
            <v>-3.206425077071029</v>
          </cell>
          <cell r="H37">
            <v>-1.0893041092207012</v>
          </cell>
          <cell r="I37">
            <v>-0.53004416667934429</v>
          </cell>
          <cell r="J37">
            <v>-1.96066717614094</v>
          </cell>
          <cell r="K37">
            <v>-0.86432157597143844</v>
          </cell>
          <cell r="L37">
            <v>0.49498691710156972</v>
          </cell>
          <cell r="M37">
            <v>2.8158096684038902</v>
          </cell>
          <cell r="N37">
            <v>5.7792765285268777</v>
          </cell>
          <cell r="O37">
            <v>8.6742191056113924</v>
          </cell>
          <cell r="P37">
            <v>5.7335032961168819</v>
          </cell>
          <cell r="Q37">
            <v>1.836667561868266</v>
          </cell>
          <cell r="R37">
            <v>0.23431868808039269</v>
          </cell>
          <cell r="S37">
            <v>-0.89143073773926274</v>
          </cell>
        </row>
        <row r="38">
          <cell r="A38" t="str">
            <v>UGAP</v>
          </cell>
          <cell r="B38">
            <v>10.753357717184731</v>
          </cell>
          <cell r="C38">
            <v>-13.166592451571956</v>
          </cell>
          <cell r="D38">
            <v>-10.337929372854671</v>
          </cell>
          <cell r="E38">
            <v>-9.5396144820429125</v>
          </cell>
          <cell r="F38">
            <v>3.3744140246860566</v>
          </cell>
          <cell r="G38">
            <v>8.6931046367310305</v>
          </cell>
          <cell r="H38">
            <v>4.596101851880996</v>
          </cell>
          <cell r="I38">
            <v>5.1785979842489782</v>
          </cell>
          <cell r="J38">
            <v>3.2982768031394771</v>
          </cell>
          <cell r="K38">
            <v>6.5891002645500629</v>
          </cell>
          <cell r="L38">
            <v>1.9652211300360989</v>
          </cell>
          <cell r="M38">
            <v>-2.788355825674238</v>
          </cell>
          <cell r="N38">
            <v>-9.5327704702001128</v>
          </cell>
          <cell r="O38">
            <v>-23.17884346478748</v>
          </cell>
          <cell r="P38">
            <v>-4.8599532319309695</v>
          </cell>
          <cell r="Q38">
            <v>9.5172345476653533</v>
          </cell>
          <cell r="R38">
            <v>1.9369254689183713</v>
          </cell>
          <cell r="S38">
            <v>3.6419624507872506</v>
          </cell>
        </row>
        <row r="83">
          <cell r="B83">
            <v>-1.4523108802841569E-2</v>
          </cell>
          <cell r="C83">
            <v>4.3957464194431382E-4</v>
          </cell>
          <cell r="D83">
            <v>8.2998401388606566E-3</v>
          </cell>
          <cell r="E83">
            <v>9.0412254707539653E-3</v>
          </cell>
          <cell r="F83">
            <v>-3.130101952676499E-3</v>
          </cell>
          <cell r="G83">
            <v>-1.9574570993648099E-3</v>
          </cell>
          <cell r="H83">
            <v>-3.8234624904724119E-3</v>
          </cell>
          <cell r="I83">
            <v>-8.1659760326690948E-4</v>
          </cell>
          <cell r="J83">
            <v>-3.6594589952459945E-3</v>
          </cell>
          <cell r="K83">
            <v>-6.1965878725822989E-3</v>
          </cell>
          <cell r="L83">
            <v>-6.8502579551096951E-4</v>
          </cell>
          <cell r="M83">
            <v>1.3185314005522868E-3</v>
          </cell>
          <cell r="N83">
            <v>9.9410631859503159E-3</v>
          </cell>
          <cell r="O83">
            <v>1.0563098654999145E-2</v>
          </cell>
          <cell r="P83">
            <v>1.1164043775504344E-3</v>
          </cell>
          <cell r="Q83">
            <v>-5.2628795439872396E-4</v>
          </cell>
          <cell r="R83">
            <v>-6.3311646265543683E-4</v>
          </cell>
          <cell r="S83">
            <v>-2.8797476902983135E-3</v>
          </cell>
        </row>
      </sheetData>
      <sheetData sheetId="6" refreshError="1"/>
      <sheetData sheetId="7">
        <row r="2">
          <cell r="E2">
            <v>1995</v>
          </cell>
        </row>
        <row r="5">
          <cell r="G5">
            <v>0.15298272958093465</v>
          </cell>
          <cell r="H5">
            <v>0.12683068481845031</v>
          </cell>
          <cell r="I5">
            <v>8.1375782219993198E-2</v>
          </cell>
          <cell r="J5">
            <v>-5.1139137379679322</v>
          </cell>
          <cell r="K5">
            <v>0.42823432788032689</v>
          </cell>
          <cell r="L5">
            <v>-1.431714327872629</v>
          </cell>
          <cell r="M5">
            <v>-1.3845784497192948</v>
          </cell>
          <cell r="N5">
            <v>0</v>
          </cell>
          <cell r="O5">
            <v>-0.46727447065197791</v>
          </cell>
          <cell r="P5">
            <v>-0.34508035909118151</v>
          </cell>
          <cell r="Q5">
            <v>0.53121392645572885</v>
          </cell>
          <cell r="R5">
            <v>-7.074951569551502E-2</v>
          </cell>
          <cell r="S5">
            <v>-0.16786086205490083</v>
          </cell>
          <cell r="T5">
            <v>-0.17187514700968265</v>
          </cell>
          <cell r="U5">
            <v>-0.29347222206113149</v>
          </cell>
          <cell r="V5">
            <v>0.38028663207870145</v>
          </cell>
        </row>
      </sheetData>
      <sheetData sheetId="8" refreshError="1"/>
      <sheetData sheetId="9" refreshError="1"/>
      <sheetData sheetId="10">
        <row r="24">
          <cell r="E24">
            <v>1995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_CAB_ECB"/>
    </sheetNames>
    <sheetDataSet>
      <sheetData sheetId="0">
        <row r="4">
          <cell r="D4">
            <v>1995</v>
          </cell>
          <cell r="E4">
            <v>1996</v>
          </cell>
          <cell r="F4">
            <v>1997</v>
          </cell>
          <cell r="G4">
            <v>1998</v>
          </cell>
          <cell r="H4">
            <v>1999</v>
          </cell>
          <cell r="I4">
            <v>2000</v>
          </cell>
          <cell r="J4">
            <v>2001</v>
          </cell>
          <cell r="K4">
            <v>2002</v>
          </cell>
          <cell r="L4">
            <v>2003</v>
          </cell>
          <cell r="M4">
            <v>2004</v>
          </cell>
          <cell r="N4">
            <v>2005</v>
          </cell>
          <cell r="O4">
            <v>2006</v>
          </cell>
          <cell r="P4">
            <v>2007</v>
          </cell>
          <cell r="Q4">
            <v>2008</v>
          </cell>
          <cell r="R4">
            <v>2009</v>
          </cell>
          <cell r="S4">
            <v>2010</v>
          </cell>
          <cell r="T4">
            <v>2011</v>
          </cell>
          <cell r="U4">
            <v>2012</v>
          </cell>
        </row>
        <row r="5">
          <cell r="C5" t="str">
            <v>Y</v>
          </cell>
          <cell r="D5">
            <v>19319.002</v>
          </cell>
          <cell r="E5">
            <v>21527.415000000001</v>
          </cell>
          <cell r="F5">
            <v>23867.355</v>
          </cell>
          <cell r="G5">
            <v>26171.855999999989</v>
          </cell>
          <cell r="H5">
            <v>28109.131000000001</v>
          </cell>
          <cell r="I5">
            <v>31177.074999999997</v>
          </cell>
          <cell r="J5">
            <v>33881.18299999999</v>
          </cell>
          <cell r="K5">
            <v>36806.663999999997</v>
          </cell>
          <cell r="L5">
            <v>40611.951000000088</v>
          </cell>
          <cell r="M5">
            <v>45161.375999999902</v>
          </cell>
          <cell r="N5">
            <v>49314.224000000002</v>
          </cell>
          <cell r="O5">
            <v>55001.57</v>
          </cell>
          <cell r="P5">
            <v>61449.714</v>
          </cell>
          <cell r="Q5">
            <v>66842.403999999893</v>
          </cell>
          <cell r="R5">
            <v>62794.385000000002</v>
          </cell>
          <cell r="S5">
            <v>65897.019999999902</v>
          </cell>
          <cell r="T5">
            <v>68974.162999999899</v>
          </cell>
          <cell r="U5">
            <v>71096.017000000109</v>
          </cell>
        </row>
        <row r="6">
          <cell r="C6" t="str">
            <v>YV</v>
          </cell>
          <cell r="D6">
            <v>32107.930486400339</v>
          </cell>
          <cell r="E6">
            <v>34685.879913186523</v>
          </cell>
          <cell r="F6">
            <v>36675.335999999988</v>
          </cell>
          <cell r="G6">
            <v>38274.729999999981</v>
          </cell>
          <cell r="H6">
            <v>38289.176000000007</v>
          </cell>
          <cell r="I6">
            <v>38813.121999999988</v>
          </cell>
          <cell r="J6">
            <v>40164.591000000051</v>
          </cell>
          <cell r="K6">
            <v>42005.291000000099</v>
          </cell>
          <cell r="L6">
            <v>44011.055000000008</v>
          </cell>
          <cell r="M6">
            <v>46237.048000000003</v>
          </cell>
          <cell r="N6">
            <v>49314.2239999999</v>
          </cell>
          <cell r="O6">
            <v>53429.696999999898</v>
          </cell>
          <cell r="P6">
            <v>59036.575000000004</v>
          </cell>
          <cell r="Q6">
            <v>62431.460000000006</v>
          </cell>
          <cell r="R6">
            <v>59350.080000000002</v>
          </cell>
          <cell r="S6">
            <v>61976.523000000001</v>
          </cell>
          <cell r="T6">
            <v>63825.439999999995</v>
          </cell>
          <cell r="U6">
            <v>64975.131000000001</v>
          </cell>
        </row>
        <row r="7">
          <cell r="C7" t="str">
            <v>YV_T</v>
          </cell>
          <cell r="D7">
            <v>32967.051460880437</v>
          </cell>
          <cell r="E7">
            <v>34262.214492775405</v>
          </cell>
          <cell r="F7">
            <v>35576.931976510838</v>
          </cell>
          <cell r="G7">
            <v>36892.233380043355</v>
          </cell>
          <cell r="H7">
            <v>38225.275842827847</v>
          </cell>
          <cell r="I7">
            <v>39644.591330391311</v>
          </cell>
          <cell r="J7">
            <v>41231.343723300139</v>
          </cell>
          <cell r="K7">
            <v>43049.389972563702</v>
          </cell>
          <cell r="L7">
            <v>45134.512616694345</v>
          </cell>
          <cell r="M7">
            <v>47490.155747685931</v>
          </cell>
          <cell r="N7">
            <v>50076.901810028648</v>
          </cell>
          <cell r="O7">
            <v>52796.988838602498</v>
          </cell>
          <cell r="P7">
            <v>55500.302389777898</v>
          </cell>
          <cell r="Q7">
            <v>58029.006813933884</v>
          </cell>
          <cell r="R7">
            <v>60325.6225518313</v>
          </cell>
          <cell r="S7">
            <v>62483.777849762999</v>
          </cell>
          <cell r="T7">
            <v>64581.395900589763</v>
          </cell>
          <cell r="U7">
            <v>66691.44746980803</v>
          </cell>
        </row>
        <row r="8">
          <cell r="C8" t="str">
            <v>WP</v>
          </cell>
          <cell r="D8">
            <v>7.0254031741212681E-3</v>
          </cell>
          <cell r="E8">
            <v>7.3751630577279272E-3</v>
          </cell>
          <cell r="F8">
            <v>8.3195257617077589E-3</v>
          </cell>
          <cell r="G8">
            <v>8.4816438115370655E-3</v>
          </cell>
          <cell r="H8">
            <v>8.0948613459902782E-3</v>
          </cell>
          <cell r="I8">
            <v>8.3460693602659675E-3</v>
          </cell>
          <cell r="J8">
            <v>8.1742583482716496E-3</v>
          </cell>
          <cell r="K8">
            <v>8.4834775501814157E-3</v>
          </cell>
          <cell r="L8">
            <v>8.3160283563537638E-3</v>
          </cell>
          <cell r="M8">
            <v>8.2631566581925706E-3</v>
          </cell>
          <cell r="N8">
            <v>8.6216950550363301E-3</v>
          </cell>
          <cell r="O8">
            <v>8.836429366897906E-3</v>
          </cell>
          <cell r="P8">
            <v>9.4002289483462124E-3</v>
          </cell>
          <cell r="Q8">
            <v>9.3428876818530422E-3</v>
          </cell>
          <cell r="R8">
            <v>9.0811925120418049E-3</v>
          </cell>
          <cell r="S8">
            <v>9.4490865207840589E-3</v>
          </cell>
          <cell r="T8">
            <v>9.4608399450407943E-3</v>
          </cell>
          <cell r="U8">
            <v>9.4161948985276561E-3</v>
          </cell>
        </row>
        <row r="9">
          <cell r="C9" t="str">
            <v>WP_T</v>
          </cell>
          <cell r="D9">
            <v>7.3923386484242033E-3</v>
          </cell>
          <cell r="E9">
            <v>7.6056948458556621E-3</v>
          </cell>
          <cell r="F9">
            <v>7.8119403674962408E-3</v>
          </cell>
          <cell r="G9">
            <v>7.988391232722436E-3</v>
          </cell>
          <cell r="H9">
            <v>8.1277220541653341E-3</v>
          </cell>
          <cell r="I9">
            <v>8.23917170500248E-3</v>
          </cell>
          <cell r="J9">
            <v>8.331839436338296E-3</v>
          </cell>
          <cell r="K9">
            <v>8.4190852712851798E-3</v>
          </cell>
          <cell r="L9">
            <v>8.5094841598516244E-3</v>
          </cell>
          <cell r="M9">
            <v>8.6141772164040724E-3</v>
          </cell>
          <cell r="N9">
            <v>8.7381930461626987E-3</v>
          </cell>
          <cell r="O9">
            <v>8.8746144679203789E-3</v>
          </cell>
          <cell r="P9">
            <v>9.0120967767742411E-3</v>
          </cell>
          <cell r="Q9">
            <v>9.137275705669648E-3</v>
          </cell>
          <cell r="R9">
            <v>9.2490814354369878E-3</v>
          </cell>
          <cell r="S9">
            <v>9.3534122248354959E-3</v>
          </cell>
          <cell r="T9">
            <v>9.4507126920919983E-3</v>
          </cell>
          <cell r="U9">
            <v>9.5447113845119891E-3</v>
          </cell>
        </row>
        <row r="10">
          <cell r="C10" t="str">
            <v>EP</v>
          </cell>
          <cell r="D10">
            <v>1633.88375</v>
          </cell>
          <cell r="E10">
            <v>1697.3992499999999</v>
          </cell>
          <cell r="F10">
            <v>1676.6165000000001</v>
          </cell>
          <cell r="G10">
            <v>1663.1934999999999</v>
          </cell>
          <cell r="H10">
            <v>1604.4814999999999</v>
          </cell>
          <cell r="I10">
            <v>1571.0532499999999</v>
          </cell>
          <cell r="J10">
            <v>1584.7980000000002</v>
          </cell>
          <cell r="K10">
            <v>1586.6559999999999</v>
          </cell>
          <cell r="L10">
            <v>1605.8142499999999</v>
          </cell>
          <cell r="M10">
            <v>1606.2834999999998</v>
          </cell>
          <cell r="N10">
            <v>1647.8432499999999</v>
          </cell>
          <cell r="O10">
            <v>1688.6882500000002</v>
          </cell>
          <cell r="P10">
            <v>1731.6122499999999</v>
          </cell>
          <cell r="Q10">
            <v>1798.3385000000001</v>
          </cell>
          <cell r="R10">
            <v>1753.1067500000001</v>
          </cell>
          <cell r="S10">
            <v>1715.85925</v>
          </cell>
          <cell r="T10">
            <v>1754.7732499999997</v>
          </cell>
          <cell r="U10">
            <v>1760.2395000000001</v>
          </cell>
        </row>
        <row r="11">
          <cell r="C11" t="str">
            <v>EP_T</v>
          </cell>
          <cell r="D11">
            <v>1665.3127013636481</v>
          </cell>
          <cell r="E11">
            <v>1654.3020729433451</v>
          </cell>
          <cell r="F11">
            <v>1642.3208711967898</v>
          </cell>
          <cell r="G11">
            <v>1629.7533180359869</v>
          </cell>
          <cell r="H11">
            <v>1618.0877693956832</v>
          </cell>
          <cell r="I11">
            <v>1609.8607871612132</v>
          </cell>
          <cell r="J11">
            <v>1607.1191457872146</v>
          </cell>
          <cell r="K11">
            <v>1610.6291219740149</v>
          </cell>
          <cell r="L11">
            <v>1620.4755425012072</v>
          </cell>
          <cell r="M11">
            <v>1636.0008464905443</v>
          </cell>
          <cell r="N11">
            <v>1656.0816842693039</v>
          </cell>
          <cell r="O11">
            <v>1678.5522704240357</v>
          </cell>
          <cell r="P11">
            <v>1700.8592461091182</v>
          </cell>
          <cell r="Q11">
            <v>1720.6594657449896</v>
          </cell>
          <cell r="R11">
            <v>1736.5472107472974</v>
          </cell>
          <cell r="S11">
            <v>1749.664013737266</v>
          </cell>
          <cell r="T11">
            <v>1761.7642721430889</v>
          </cell>
          <cell r="U11">
            <v>1773.5043345047904</v>
          </cell>
        </row>
        <row r="12">
          <cell r="C12" t="str">
            <v>F</v>
          </cell>
          <cell r="D12">
            <v>16154.821263280141</v>
          </cell>
          <cell r="E12">
            <v>16896.858686440515</v>
          </cell>
          <cell r="F12">
            <v>17716.505350809752</v>
          </cell>
          <cell r="G12">
            <v>18167.584002963336</v>
          </cell>
          <cell r="H12">
            <v>18954.357379191555</v>
          </cell>
          <cell r="I12">
            <v>19120.279900331836</v>
          </cell>
          <cell r="J12">
            <v>20505.593339931169</v>
          </cell>
          <cell r="K12">
            <v>21211.443613990687</v>
          </cell>
          <cell r="L12">
            <v>22402.187202481313</v>
          </cell>
          <cell r="M12">
            <v>24565.714865045975</v>
          </cell>
          <cell r="N12">
            <v>25661.399999999951</v>
          </cell>
          <cell r="O12">
            <v>28749.68956825283</v>
          </cell>
          <cell r="P12">
            <v>31992.729871822095</v>
          </cell>
          <cell r="Q12">
            <v>34429.190696745791</v>
          </cell>
          <cell r="R12">
            <v>31527.793359190327</v>
          </cell>
          <cell r="S12">
            <v>33320.10619120302</v>
          </cell>
          <cell r="T12">
            <v>34027.998478846101</v>
          </cell>
          <cell r="U12">
            <v>35040.519727444873</v>
          </cell>
        </row>
        <row r="13">
          <cell r="C13" t="str">
            <v>F_T</v>
          </cell>
          <cell r="D13">
            <v>16074.664261524294</v>
          </cell>
          <cell r="E13">
            <v>16718.889005586294</v>
          </cell>
          <cell r="F13">
            <v>17391.815773387396</v>
          </cell>
          <cell r="G13">
            <v>18104.216725906645</v>
          </cell>
          <cell r="H13">
            <v>18880.127363831019</v>
          </cell>
          <cell r="I13">
            <v>19749.864097045865</v>
          </cell>
          <cell r="J13">
            <v>20751.895224529231</v>
          </cell>
          <cell r="K13">
            <v>21908.736816222412</v>
          </cell>
          <cell r="L13">
            <v>23238.143864940266</v>
          </cell>
          <cell r="M13">
            <v>24734.345887761865</v>
          </cell>
          <cell r="N13">
            <v>26355.685877834054</v>
          </cell>
          <cell r="O13">
            <v>28040.392240040001</v>
          </cell>
          <cell r="P13">
            <v>29682.755734457834</v>
          </cell>
          <cell r="Q13">
            <v>31179.623258513318</v>
          </cell>
          <cell r="R13">
            <v>32494.141085817748</v>
          </cell>
          <cell r="S13">
            <v>33702.572678738048</v>
          </cell>
          <cell r="T13">
            <v>34862.941765529962</v>
          </cell>
          <cell r="U13">
            <v>36029.808984127776</v>
          </cell>
        </row>
        <row r="14">
          <cell r="C14" t="str">
            <v>CP</v>
          </cell>
          <cell r="D14">
            <v>18020.718118235833</v>
          </cell>
          <cell r="E14">
            <v>19458.26828151392</v>
          </cell>
          <cell r="F14">
            <v>20517.178</v>
          </cell>
          <cell r="G14">
            <v>21869.085999999999</v>
          </cell>
          <cell r="H14">
            <v>21951.926000000003</v>
          </cell>
          <cell r="I14">
            <v>22442.909</v>
          </cell>
          <cell r="J14">
            <v>23667.343000000008</v>
          </cell>
          <cell r="K14">
            <v>25006.746999999988</v>
          </cell>
          <cell r="L14">
            <v>25440.237000000001</v>
          </cell>
          <cell r="M14">
            <v>26619.083999999999</v>
          </cell>
          <cell r="N14">
            <v>28339.873000000011</v>
          </cell>
          <cell r="O14">
            <v>30017.512999999999</v>
          </cell>
          <cell r="P14">
            <v>32053.732</v>
          </cell>
          <cell r="Q14">
            <v>33993.708000000006</v>
          </cell>
          <cell r="R14">
            <v>34053.224000000009</v>
          </cell>
          <cell r="S14">
            <v>33826.527999999998</v>
          </cell>
          <cell r="T14">
            <v>33656.159000000014</v>
          </cell>
          <cell r="U14">
            <v>33597.840000000004</v>
          </cell>
        </row>
        <row r="15">
          <cell r="C15" t="str">
            <v>CP_T</v>
          </cell>
          <cell r="D15">
            <v>18463.271948589045</v>
          </cell>
          <cell r="E15">
            <v>19323.385448799272</v>
          </cell>
          <cell r="F15">
            <v>20207.219000917554</v>
          </cell>
          <cell r="G15">
            <v>21102.21970556823</v>
          </cell>
          <cell r="H15">
            <v>22004.821118292042</v>
          </cell>
          <cell r="I15">
            <v>22938.354136841448</v>
          </cell>
          <cell r="J15">
            <v>23928.370889328642</v>
          </cell>
          <cell r="K15">
            <v>24986.540614048143</v>
          </cell>
          <cell r="L15">
            <v>26116.689307821835</v>
          </cell>
          <cell r="M15">
            <v>27323.58449057589</v>
          </cell>
          <cell r="N15">
            <v>28587.320611985906</v>
          </cell>
          <cell r="O15">
            <v>29857.674629577268</v>
          </cell>
          <cell r="P15">
            <v>31066.328138257177</v>
          </cell>
          <cell r="Q15">
            <v>32140.841444967547</v>
          </cell>
          <cell r="R15">
            <v>33036.409914322314</v>
          </cell>
          <cell r="S15">
            <v>33770.930472146007</v>
          </cell>
          <cell r="T15">
            <v>34402.731049393209</v>
          </cell>
          <cell r="U15">
            <v>34998.664818247038</v>
          </cell>
        </row>
        <row r="20">
          <cell r="C20" t="str">
            <v>U</v>
          </cell>
          <cell r="D20">
            <v>323.70000000000005</v>
          </cell>
          <cell r="E20">
            <v>284.22500000000002</v>
          </cell>
          <cell r="F20">
            <v>297.45000000000027</v>
          </cell>
          <cell r="G20">
            <v>317.10000000000025</v>
          </cell>
          <cell r="H20">
            <v>416.82499999999999</v>
          </cell>
          <cell r="I20">
            <v>485.22500000000002</v>
          </cell>
          <cell r="J20">
            <v>507.97500000000002</v>
          </cell>
          <cell r="K20">
            <v>486.9</v>
          </cell>
          <cell r="L20">
            <v>459.1750000000003</v>
          </cell>
          <cell r="M20">
            <v>480.72500000000002</v>
          </cell>
          <cell r="N20">
            <v>427.4499999999997</v>
          </cell>
          <cell r="O20">
            <v>353.375</v>
          </cell>
          <cell r="P20">
            <v>291.84999999999997</v>
          </cell>
          <cell r="Q20">
            <v>257.45</v>
          </cell>
          <cell r="R20">
            <v>324.17499999999973</v>
          </cell>
          <cell r="S20">
            <v>388.99999999999972</v>
          </cell>
          <cell r="T20">
            <v>367.92499999999995</v>
          </cell>
          <cell r="U20">
            <v>377.48699999999997</v>
          </cell>
        </row>
        <row r="21">
          <cell r="C21" t="str">
            <v>U_T</v>
          </cell>
          <cell r="D21">
            <v>295.89317190941586</v>
          </cell>
          <cell r="E21">
            <v>317.6408393495866</v>
          </cell>
          <cell r="F21">
            <v>342.00935462837759</v>
          </cell>
          <cell r="G21">
            <v>369.08892757447029</v>
          </cell>
          <cell r="H21">
            <v>397.08707682936324</v>
          </cell>
          <cell r="I21">
            <v>421.47778703050494</v>
          </cell>
          <cell r="J21">
            <v>437.49449676938559</v>
          </cell>
          <cell r="K21">
            <v>442.27579944250505</v>
          </cell>
          <cell r="L21">
            <v>435.82533670032382</v>
          </cell>
          <cell r="M21">
            <v>420.33744502730241</v>
          </cell>
          <cell r="N21">
            <v>399.09208062886449</v>
          </cell>
          <cell r="O21">
            <v>376.88076093300066</v>
          </cell>
          <cell r="P21">
            <v>358.46833526756473</v>
          </cell>
          <cell r="Q21">
            <v>347.00958876233096</v>
          </cell>
          <cell r="R21">
            <v>343.1053586250427</v>
          </cell>
          <cell r="S21">
            <v>344.30137610643953</v>
          </cell>
          <cell r="T21">
            <v>347.76312723827397</v>
          </cell>
          <cell r="U21">
            <v>352.07657880002159</v>
          </cell>
        </row>
        <row r="24">
          <cell r="D24">
            <v>567.37282649444671</v>
          </cell>
          <cell r="E24">
            <v>691.9703570555821</v>
          </cell>
          <cell r="F24">
            <v>844.10655052728441</v>
          </cell>
          <cell r="G24">
            <v>924.19746744162649</v>
          </cell>
          <cell r="H24">
            <v>961.52132653609431</v>
          </cell>
          <cell r="I24">
            <v>905.15578102495044</v>
          </cell>
          <cell r="J24">
            <v>1015.2707269853452</v>
          </cell>
          <cell r="K24">
            <v>996.99400467875614</v>
          </cell>
          <cell r="L24">
            <v>1060.4940587883432</v>
          </cell>
          <cell r="M24">
            <v>986.99871203893713</v>
          </cell>
          <cell r="N24">
            <v>1070.7994353094361</v>
          </cell>
          <cell r="O24">
            <v>1138.1035079975227</v>
          </cell>
          <cell r="P24">
            <v>1336.4904006799939</v>
          </cell>
          <cell r="Q24">
            <v>1501.8483942345529</v>
          </cell>
          <cell r="R24">
            <v>1181.70828022874</v>
          </cell>
          <cell r="S24">
            <v>1207.5965382247291</v>
          </cell>
          <cell r="T24">
            <v>1413.4663888017092</v>
          </cell>
          <cell r="U24">
            <v>1514.1631324168648</v>
          </cell>
        </row>
        <row r="28">
          <cell r="D28">
            <v>2142.7721764473454</v>
          </cell>
          <cell r="E28">
            <v>2603.0367020306171</v>
          </cell>
          <cell r="F28">
            <v>2756.4169739340837</v>
          </cell>
          <cell r="G28">
            <v>2903.320491399164</v>
          </cell>
          <cell r="H28">
            <v>2973.9621446162446</v>
          </cell>
          <cell r="I28">
            <v>3420.9605802776905</v>
          </cell>
          <cell r="J28">
            <v>3733.3524428499363</v>
          </cell>
          <cell r="K28">
            <v>4155.2830268664338</v>
          </cell>
          <cell r="L28">
            <v>4313.5085183175315</v>
          </cell>
          <cell r="M28">
            <v>4932.1151373917701</v>
          </cell>
          <cell r="N28">
            <v>5337.741313060098</v>
          </cell>
          <cell r="O28">
            <v>5747.4757226220481</v>
          </cell>
          <cell r="P28">
            <v>6486.8945338183175</v>
          </cell>
          <cell r="Q28">
            <v>7197.7776017316082</v>
          </cell>
          <cell r="R28">
            <v>6744.0853733341437</v>
          </cell>
          <cell r="S28">
            <v>6936.9708177216717</v>
          </cell>
          <cell r="T28">
            <v>7393.2018017657847</v>
          </cell>
          <cell r="U28">
            <v>7623.2407744865004</v>
          </cell>
        </row>
        <row r="30">
          <cell r="D30">
            <v>1167.1602955918474</v>
          </cell>
          <cell r="E30">
            <v>928.02404210648615</v>
          </cell>
          <cell r="F30">
            <v>871.72844143729628</v>
          </cell>
          <cell r="G30">
            <v>848.17415665106546</v>
          </cell>
          <cell r="H30">
            <v>872.65320670849121</v>
          </cell>
          <cell r="I30">
            <v>813.08526756057881</v>
          </cell>
          <cell r="J30">
            <v>880.27149996249091</v>
          </cell>
          <cell r="K30">
            <v>926.27968090918159</v>
          </cell>
          <cell r="L30">
            <v>1122.6193978998208</v>
          </cell>
          <cell r="M30">
            <v>1173.9366681215563</v>
          </cell>
          <cell r="N30">
            <v>1348.3028857710947</v>
          </cell>
          <cell r="O30">
            <v>1603.3615657249552</v>
          </cell>
          <cell r="P30">
            <v>1852.3680341837619</v>
          </cell>
          <cell r="Q30">
            <v>2093.7517663262615</v>
          </cell>
          <cell r="R30">
            <v>1586.49751154</v>
          </cell>
          <cell r="S30">
            <v>1661.9440999500005</v>
          </cell>
          <cell r="T30">
            <v>1662.5623199300001</v>
          </cell>
          <cell r="U30">
            <v>1673.1226511800003</v>
          </cell>
        </row>
        <row r="32">
          <cell r="D32">
            <v>2155.4256072329608</v>
          </cell>
          <cell r="E32">
            <v>2134.5624999336469</v>
          </cell>
          <cell r="F32">
            <v>2201.5602153155901</v>
          </cell>
          <cell r="G32">
            <v>2496.0725102466818</v>
          </cell>
          <cell r="H32">
            <v>2554.9619501353782</v>
          </cell>
          <cell r="I32">
            <v>2825.6488223612896</v>
          </cell>
          <cell r="J32">
            <v>3023.0144498827563</v>
          </cell>
          <cell r="K32">
            <v>3296.8798753127789</v>
          </cell>
          <cell r="L32">
            <v>3839.980147438363</v>
          </cell>
          <cell r="M32">
            <v>4388.6534498206602</v>
          </cell>
          <cell r="N32">
            <v>5083.3906964806538</v>
          </cell>
          <cell r="O32">
            <v>4967.9970959798111</v>
          </cell>
          <cell r="P32">
            <v>5666.8123458844193</v>
          </cell>
          <cell r="Q32">
            <v>5706.5147940902189</v>
          </cell>
          <cell r="R32">
            <v>5174.372758292363</v>
          </cell>
          <cell r="S32">
            <v>5296.7683009181337</v>
          </cell>
          <cell r="T32">
            <v>5888.903363737164</v>
          </cell>
          <cell r="U32">
            <v>5510.154833143185</v>
          </cell>
        </row>
        <row r="40">
          <cell r="D40">
            <v>72.4109407156609</v>
          </cell>
          <cell r="E40">
            <v>101.67735510854412</v>
          </cell>
          <cell r="F40">
            <v>132.44045010953991</v>
          </cell>
          <cell r="G40">
            <v>182.0582221337051</v>
          </cell>
          <cell r="H40">
            <v>242.05901878775808</v>
          </cell>
          <cell r="I40">
            <v>205.21904667064993</v>
          </cell>
          <cell r="J40">
            <v>158.97224988382126</v>
          </cell>
          <cell r="K40">
            <v>153.12354776604926</v>
          </cell>
          <cell r="L40">
            <v>103.11183031268672</v>
          </cell>
          <cell r="M40">
            <v>132.33843948748589</v>
          </cell>
          <cell r="N40">
            <v>80.993162052711938</v>
          </cell>
          <cell r="O40">
            <v>64</v>
          </cell>
          <cell r="P40">
            <v>57</v>
          </cell>
          <cell r="Q40">
            <v>66</v>
          </cell>
          <cell r="R40">
            <v>172</v>
          </cell>
          <cell r="S40">
            <v>150</v>
          </cell>
          <cell r="T40">
            <v>163.334</v>
          </cell>
          <cell r="U40">
            <v>173.596</v>
          </cell>
        </row>
        <row r="44">
          <cell r="D44">
            <v>-657.83100000000002</v>
          </cell>
          <cell r="E44">
            <v>-2133.8893742946293</v>
          </cell>
          <cell r="F44">
            <v>-1505.9353132842061</v>
          </cell>
          <cell r="G44">
            <v>-1396.0573412998729</v>
          </cell>
          <cell r="H44">
            <v>-2086.9199885812905</v>
          </cell>
          <cell r="I44">
            <v>-3824.4030253601559</v>
          </cell>
          <cell r="J44">
            <v>-2205.3381175064715</v>
          </cell>
          <cell r="K44">
            <v>-3024.1984109407149</v>
          </cell>
          <cell r="L44">
            <v>-1127.3315091283275</v>
          </cell>
          <cell r="M44">
            <v>-1065.3259891787802</v>
          </cell>
          <cell r="N44">
            <v>-1387.4400572263185</v>
          </cell>
          <cell r="O44">
            <v>-1745.6798374161845</v>
          </cell>
          <cell r="P44">
            <v>-1114.8054167363698</v>
          </cell>
          <cell r="Q44">
            <v>-1397.2357839759679</v>
          </cell>
          <cell r="R44">
            <v>-5039.91</v>
          </cell>
          <cell r="S44">
            <v>-5046.45</v>
          </cell>
          <cell r="T44">
            <v>-3499.41</v>
          </cell>
          <cell r="U44">
            <v>-3230.1</v>
          </cell>
        </row>
        <row r="53">
          <cell r="D53">
            <v>1</v>
          </cell>
        </row>
        <row r="54">
          <cell r="D54">
            <v>0.8</v>
          </cell>
        </row>
        <row r="55">
          <cell r="D55">
            <v>0.9</v>
          </cell>
        </row>
        <row r="56">
          <cell r="D56">
            <v>0.8</v>
          </cell>
        </row>
        <row r="58">
          <cell r="D58">
            <v>1</v>
          </cell>
        </row>
        <row r="60">
          <cell r="D60">
            <v>0.9</v>
          </cell>
        </row>
        <row r="63">
          <cell r="D63">
            <v>0.8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Z"/>
      <sheetName val="Hárok2"/>
      <sheetName val="EC"/>
      <sheetName val="Hárok1"/>
    </sheetNames>
    <sheetDataSet>
      <sheetData sheetId="0">
        <row r="2">
          <cell r="I2">
            <v>2003</v>
          </cell>
          <cell r="J2">
            <v>2004</v>
          </cell>
          <cell r="K2">
            <v>2005</v>
          </cell>
          <cell r="L2">
            <v>2006</v>
          </cell>
          <cell r="M2">
            <v>2007</v>
          </cell>
          <cell r="N2">
            <v>2008</v>
          </cell>
          <cell r="O2">
            <v>2009</v>
          </cell>
          <cell r="P2">
            <v>2010</v>
          </cell>
          <cell r="Q2">
            <v>2011</v>
          </cell>
          <cell r="R2">
            <v>2012</v>
          </cell>
          <cell r="S2">
            <v>2013</v>
          </cell>
          <cell r="T2">
            <v>2014</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nn1"/>
      <sheetName val="chart"/>
      <sheetName val="elast"/>
      <sheetName val="Sheet3"/>
      <sheetName val="Sheet1"/>
    </sheetNames>
    <sheetDataSet>
      <sheetData sheetId="0">
        <row r="67">
          <cell r="B67">
            <v>-0.15298272958093465</v>
          </cell>
          <cell r="C67">
            <v>-0.12683068481845031</v>
          </cell>
          <cell r="D67">
            <v>-8.1375782219993198E-2</v>
          </cell>
          <cell r="E67">
            <v>5.1139137379679322</v>
          </cell>
          <cell r="F67">
            <v>-0.42823432788032689</v>
          </cell>
          <cell r="G67">
            <v>1.431714327872629</v>
          </cell>
          <cell r="H67">
            <v>1.019220649719295</v>
          </cell>
          <cell r="I67">
            <v>5.9699999999801578E-5</v>
          </cell>
          <cell r="J67">
            <v>-0.36169392934802225</v>
          </cell>
          <cell r="K67">
            <v>7.9461859091181419E-2</v>
          </cell>
          <cell r="L67">
            <v>-0.53121292645572871</v>
          </cell>
          <cell r="M67">
            <v>0.26821461569551508</v>
          </cell>
          <cell r="N67">
            <v>0.34140886205490084</v>
          </cell>
          <cell r="O67">
            <v>1.8898470096828379E-3</v>
          </cell>
          <cell r="P67">
            <v>0.67346372206113148</v>
          </cell>
          <cell r="Q67">
            <v>-0.2339791320787013</v>
          </cell>
        </row>
        <row r="68">
          <cell r="B68">
            <v>0.204289828859816</v>
          </cell>
          <cell r="C68">
            <v>0.29019647768541879</v>
          </cell>
          <cell r="D68">
            <v>-4.6594401534032576E-2</v>
          </cell>
          <cell r="E68">
            <v>-0.41954962191807432</v>
          </cell>
          <cell r="F68">
            <v>-0.62257763825945733</v>
          </cell>
          <cell r="G68">
            <v>-0.5233962966022695</v>
          </cell>
          <cell r="H68">
            <v>-0.27091945830613684</v>
          </cell>
          <cell r="I68">
            <v>0.12954346851152615</v>
          </cell>
          <cell r="J68">
            <v>0.42204852775839929</v>
          </cell>
          <cell r="K68">
            <v>0.76248907254917897</v>
          </cell>
          <cell r="L68">
            <v>1.1888499833223707</v>
          </cell>
          <cell r="M68">
            <v>1.0124432389331439</v>
          </cell>
          <cell r="N68">
            <v>0.51356041683443965</v>
          </cell>
          <cell r="O68">
            <v>0.20711934472936933</v>
          </cell>
          <cell r="P68">
            <v>-0.27741590627491891</v>
          </cell>
          <cell r="Q68">
            <v>-0.45080467007021352</v>
          </cell>
        </row>
        <row r="69">
          <cell r="B69">
            <v>-0.14244087763042562</v>
          </cell>
          <cell r="C69">
            <v>-0.1982479539732297</v>
          </cell>
          <cell r="D69">
            <v>5.8248747756386637E-2</v>
          </cell>
          <cell r="E69">
            <v>0.12062969729621315</v>
          </cell>
          <cell r="F69">
            <v>7.3309833943044939E-2</v>
          </cell>
          <cell r="G69">
            <v>3.9667969781528187E-2</v>
          </cell>
          <cell r="H69">
            <v>6.0711962132890013E-2</v>
          </cell>
          <cell r="I69">
            <v>9.3688887077792271E-2</v>
          </cell>
          <cell r="J69">
            <v>7.067330360461288E-2</v>
          </cell>
          <cell r="K69">
            <v>-7.6377181340542638E-2</v>
          </cell>
          <cell r="L69">
            <v>-0.42198088965809366</v>
          </cell>
          <cell r="M69">
            <v>-0.46255365030524143</v>
          </cell>
          <cell r="N69">
            <v>0.40750910905085713</v>
          </cell>
          <cell r="O69">
            <v>0.15641109674617004</v>
          </cell>
          <cell r="P69">
            <v>5.6239603099943858E-2</v>
          </cell>
          <cell r="Q69">
            <v>8.4152651922982297E-2</v>
          </cell>
        </row>
        <row r="70">
          <cell r="B70">
            <v>3.2975064948419619E-2</v>
          </cell>
          <cell r="C70">
            <v>0.21687894382254691</v>
          </cell>
          <cell r="D70">
            <v>0.23352803259147045</v>
          </cell>
          <cell r="E70">
            <v>3.5809327860135326E-2</v>
          </cell>
          <cell r="F70">
            <v>0.1363358886000734</v>
          </cell>
          <cell r="G70">
            <v>6.6342161894675511E-3</v>
          </cell>
          <cell r="H70">
            <v>4.4489125965571696E-2</v>
          </cell>
          <cell r="I70">
            <v>-1.3231972946834092E-2</v>
          </cell>
          <cell r="J70">
            <v>-0.11222741817178301</v>
          </cell>
          <cell r="K70">
            <v>-4.9743652778555261E-2</v>
          </cell>
          <cell r="L70">
            <v>-7.8838165182181452E-2</v>
          </cell>
          <cell r="M70">
            <v>3.1170261403534072E-2</v>
          </cell>
          <cell r="N70">
            <v>-7.5622420080777478E-2</v>
          </cell>
          <cell r="O70">
            <v>-0.13536088143987124</v>
          </cell>
          <cell r="P70">
            <v>-3.3493813780909376E-2</v>
          </cell>
          <cell r="Q70">
            <v>-2.2087457649103859E-2</v>
          </cell>
        </row>
        <row r="71">
          <cell r="B71">
            <v>-0.32098388966377955</v>
          </cell>
          <cell r="C71">
            <v>-0.36668521494714224</v>
          </cell>
          <cell r="D71">
            <v>-0.14214927212959061</v>
          </cell>
          <cell r="E71">
            <v>-0.29904915704220258</v>
          </cell>
          <cell r="F71">
            <v>-3.2927201440389353E-2</v>
          </cell>
          <cell r="G71">
            <v>-7.5907641504489712E-2</v>
          </cell>
          <cell r="H71">
            <v>9.0453021621533874E-2</v>
          </cell>
          <cell r="I71">
            <v>0.27641266808796455</v>
          </cell>
          <cell r="J71">
            <v>-8.817579482502505E-2</v>
          </cell>
          <cell r="K71">
            <v>0.20849906550665981</v>
          </cell>
          <cell r="L71">
            <v>0.69033254424822932</v>
          </cell>
          <cell r="M71">
            <v>0.67249640719391723</v>
          </cell>
          <cell r="N71">
            <v>-1.5865548448880282</v>
          </cell>
          <cell r="O71">
            <v>-0.40714098475060695</v>
          </cell>
          <cell r="P71">
            <v>-0.11718135354270143</v>
          </cell>
          <cell r="Q71">
            <v>-1.0131317505131077E-2</v>
          </cell>
        </row>
      </sheetData>
      <sheetData sheetId="1">
        <row r="52">
          <cell r="B52">
            <v>0.54197518917070553</v>
          </cell>
          <cell r="C52">
            <v>0.75431627595080109</v>
          </cell>
          <cell r="D52">
            <v>-0.22163143480577005</v>
          </cell>
          <cell r="E52">
            <v>-0.45898553911854828</v>
          </cell>
          <cell r="F52">
            <v>-0.27893756188755708</v>
          </cell>
          <cell r="G52">
            <v>-0.1509331856417131</v>
          </cell>
          <cell r="H52">
            <v>-0.23100375193749392</v>
          </cell>
          <cell r="I52">
            <v>-0.35647809211709919</v>
          </cell>
          <cell r="J52">
            <v>-0.26890579254790498</v>
          </cell>
          <cell r="K52">
            <v>0.29060855278333325</v>
          </cell>
          <cell r="L52">
            <v>1.6056006976610795</v>
          </cell>
          <cell r="M52">
            <v>1.7599765340973661</v>
          </cell>
          <cell r="N52">
            <v>-1.5505368272137623</v>
          </cell>
          <cell r="O52">
            <v>-0.59513066163035055</v>
          </cell>
          <cell r="P52">
            <v>-0.2139868135891545</v>
          </cell>
          <cell r="Q52">
            <v>-0.32019354418406631</v>
          </cell>
        </row>
        <row r="53">
          <cell r="B53">
            <v>0.86295907883448508</v>
          </cell>
          <cell r="C53">
            <v>1.1210014908979433</v>
          </cell>
          <cell r="D53">
            <v>-7.9482162676179441E-2</v>
          </cell>
          <cell r="E53">
            <v>-0.15993638207634567</v>
          </cell>
          <cell r="F53">
            <v>-0.24601036044716773</v>
          </cell>
          <cell r="G53">
            <v>-7.5025544137223385E-2</v>
          </cell>
          <cell r="H53">
            <v>-0.3214567735590278</v>
          </cell>
          <cell r="I53">
            <v>-0.63289076020506374</v>
          </cell>
          <cell r="J53">
            <v>-0.18072999772287993</v>
          </cell>
          <cell r="K53">
            <v>8.2109487276673429E-2</v>
          </cell>
          <cell r="L53">
            <v>0.91526815341285017</v>
          </cell>
          <cell r="M53">
            <v>1.0874801269034489</v>
          </cell>
          <cell r="N53">
            <v>3.6018017674265962E-2</v>
          </cell>
          <cell r="O53">
            <v>-0.18798967687974361</v>
          </cell>
          <cell r="P53">
            <v>-9.6805460046453073E-2</v>
          </cell>
          <cell r="Q53">
            <v>-0.31006222667893524</v>
          </cell>
        </row>
      </sheetData>
      <sheetData sheetId="2">
        <row r="9">
          <cell r="D9">
            <v>1997</v>
          </cell>
        </row>
      </sheetData>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
          <cell r="C3">
            <v>0.7</v>
          </cell>
          <cell r="D3">
            <v>9.6000000000000002E-2</v>
          </cell>
          <cell r="G3">
            <v>0.34229999999999999</v>
          </cell>
        </row>
        <row r="4">
          <cell r="C4">
            <v>1.32</v>
          </cell>
          <cell r="D4">
            <v>8.43E-2</v>
          </cell>
          <cell r="G4">
            <v>0.38619999999999999</v>
          </cell>
        </row>
        <row r="5">
          <cell r="C5">
            <v>0.7</v>
          </cell>
          <cell r="D5">
            <v>0.37880000000000003</v>
          </cell>
        </row>
        <row r="6">
          <cell r="C6">
            <v>1</v>
          </cell>
          <cell r="D6">
            <v>0.32829999999999998</v>
          </cell>
        </row>
        <row r="8">
          <cell r="C8">
            <v>-5.8</v>
          </cell>
          <cell r="D8">
            <v>1.06E-2</v>
          </cell>
        </row>
      </sheetData>
      <sheetData sheetId="1"/>
      <sheetData sheetId="2"/>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D7"/>
  <sheetViews>
    <sheetView showGridLines="0" tabSelected="1" workbookViewId="0">
      <selection sqref="A1:D1"/>
    </sheetView>
  </sheetViews>
  <sheetFormatPr defaultRowHeight="15" x14ac:dyDescent="0.25"/>
  <cols>
    <col min="1" max="1" width="16.42578125" style="4" customWidth="1"/>
    <col min="2" max="3" width="23.28515625" style="4" customWidth="1"/>
    <col min="4" max="4" width="20.7109375" style="4" customWidth="1"/>
    <col min="5" max="16384" width="9.140625" style="4"/>
  </cols>
  <sheetData>
    <row r="1" spans="1:4" ht="18" customHeight="1" thickBot="1" x14ac:dyDescent="0.3">
      <c r="A1" s="234" t="s">
        <v>238</v>
      </c>
      <c r="B1" s="234"/>
      <c r="C1" s="234"/>
      <c r="D1" s="234"/>
    </row>
    <row r="2" spans="1:4" ht="33" customHeight="1" x14ac:dyDescent="0.25">
      <c r="A2" s="145" t="s">
        <v>0</v>
      </c>
      <c r="B2" s="146" t="s">
        <v>1</v>
      </c>
      <c r="C2" s="146" t="s">
        <v>2</v>
      </c>
      <c r="D2" s="146" t="s">
        <v>3</v>
      </c>
    </row>
    <row r="3" spans="1:4" x14ac:dyDescent="0.25">
      <c r="A3" s="139" t="s">
        <v>4</v>
      </c>
      <c r="B3" s="140" t="s">
        <v>5</v>
      </c>
      <c r="C3" s="140" t="s">
        <v>6</v>
      </c>
      <c r="D3" s="140" t="s">
        <v>7</v>
      </c>
    </row>
    <row r="4" spans="1:4" x14ac:dyDescent="0.25">
      <c r="A4" s="141" t="s">
        <v>8</v>
      </c>
      <c r="B4" s="142" t="s">
        <v>9</v>
      </c>
      <c r="C4" s="142" t="s">
        <v>10</v>
      </c>
      <c r="D4" s="142" t="s">
        <v>10</v>
      </c>
    </row>
    <row r="5" spans="1:4" x14ac:dyDescent="0.25">
      <c r="A5" s="141" t="s">
        <v>11</v>
      </c>
      <c r="B5" s="142" t="s">
        <v>12</v>
      </c>
      <c r="C5" s="142" t="s">
        <v>6</v>
      </c>
      <c r="D5" s="142" t="s">
        <v>13</v>
      </c>
    </row>
    <row r="6" spans="1:4" ht="15.75" thickBot="1" x14ac:dyDescent="0.3">
      <c r="A6" s="143" t="s">
        <v>14</v>
      </c>
      <c r="B6" s="144" t="s">
        <v>9</v>
      </c>
      <c r="C6" s="144" t="s">
        <v>9</v>
      </c>
      <c r="D6" s="144" t="s">
        <v>9</v>
      </c>
    </row>
    <row r="7" spans="1:4" ht="15.75" thickTop="1" x14ac:dyDescent="0.25"/>
  </sheetData>
  <mergeCells count="1">
    <mergeCell ref="A1:D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dimension ref="A1:U29"/>
  <sheetViews>
    <sheetView showGridLines="0" workbookViewId="0">
      <selection activeCell="G1" sqref="G1"/>
    </sheetView>
  </sheetViews>
  <sheetFormatPr defaultRowHeight="15" x14ac:dyDescent="0.25"/>
  <cols>
    <col min="1" max="16384" width="9.140625" style="4"/>
  </cols>
  <sheetData>
    <row r="1" spans="1:15" x14ac:dyDescent="0.25">
      <c r="G1" s="170" t="s">
        <v>247</v>
      </c>
      <c r="O1" s="170" t="s">
        <v>246</v>
      </c>
    </row>
    <row r="3" spans="1:15" x14ac:dyDescent="0.25">
      <c r="B3" s="4" t="s">
        <v>293</v>
      </c>
      <c r="C3" s="4" t="s">
        <v>61</v>
      </c>
      <c r="D3" s="4" t="s">
        <v>294</v>
      </c>
      <c r="E3" s="4" t="s">
        <v>62</v>
      </c>
      <c r="F3" s="4" t="s">
        <v>63</v>
      </c>
    </row>
    <row r="4" spans="1:15" x14ac:dyDescent="0.25">
      <c r="A4" s="4">
        <f>[2]macro!A2</f>
        <v>1995</v>
      </c>
      <c r="B4" s="4">
        <f>[2]macro!M2</f>
        <v>-2.1411762485367882</v>
      </c>
      <c r="C4" s="4">
        <f>[2]elasticities!J2</f>
        <v>0.33200000000000002</v>
      </c>
      <c r="D4" s="4">
        <f>B4*C4</f>
        <v>-0.71087051451421368</v>
      </c>
    </row>
    <row r="5" spans="1:15" x14ac:dyDescent="0.25">
      <c r="A5" s="4">
        <f>[2]macro!A3</f>
        <v>1996</v>
      </c>
      <c r="B5" s="4">
        <f>[2]macro!M3</f>
        <v>0.51588017505914729</v>
      </c>
      <c r="C5" s="4">
        <f>[2]elasticities!J3</f>
        <v>0.33200000000000002</v>
      </c>
      <c r="D5" s="4">
        <f t="shared" ref="D5:D21" si="0">B5*C5</f>
        <v>0.17127221811963692</v>
      </c>
    </row>
    <row r="6" spans="1:15" x14ac:dyDescent="0.25">
      <c r="A6" s="4">
        <f>[2]macro!A4</f>
        <v>1997</v>
      </c>
      <c r="B6" s="4">
        <f>[2]macro!M4</f>
        <v>1.203861635311493</v>
      </c>
      <c r="C6" s="4">
        <f>[2]elasticities!J4</f>
        <v>0.33200000000000002</v>
      </c>
      <c r="D6" s="4">
        <f t="shared" si="0"/>
        <v>0.39968206292341574</v>
      </c>
      <c r="E6" s="4">
        <v>1.81942</v>
      </c>
      <c r="F6" s="4">
        <f>C6*E6</f>
        <v>0.60404743999999999</v>
      </c>
    </row>
    <row r="7" spans="1:15" x14ac:dyDescent="0.25">
      <c r="A7" s="4">
        <f>[2]macro!A5</f>
        <v>1998</v>
      </c>
      <c r="B7" s="4">
        <f>[2]macro!M5</f>
        <v>1.6755239790546677</v>
      </c>
      <c r="C7" s="4">
        <f>[2]elasticities!J5</f>
        <v>0.33200000000000002</v>
      </c>
      <c r="D7" s="4">
        <f t="shared" si="0"/>
        <v>0.55627396104614968</v>
      </c>
      <c r="E7" s="4">
        <v>2.5499329999999998</v>
      </c>
      <c r="F7" s="4">
        <f t="shared" ref="F7:F21" si="1">C7*E7</f>
        <v>0.84657775599999996</v>
      </c>
    </row>
    <row r="8" spans="1:15" x14ac:dyDescent="0.25">
      <c r="A8" s="4">
        <f>[2]macro!A6</f>
        <v>1999</v>
      </c>
      <c r="B8" s="4">
        <f>[2]macro!M6</f>
        <v>-0.49229851637667643</v>
      </c>
      <c r="C8" s="4">
        <f>[2]elasticities!J6</f>
        <v>0.33200000000000002</v>
      </c>
      <c r="D8" s="4">
        <f t="shared" si="0"/>
        <v>-0.16344310743705659</v>
      </c>
      <c r="E8" s="4">
        <v>-0.63269500000000001</v>
      </c>
      <c r="F8" s="4">
        <f t="shared" si="1"/>
        <v>-0.21005474000000002</v>
      </c>
    </row>
    <row r="9" spans="1:15" x14ac:dyDescent="0.25">
      <c r="A9" s="4">
        <f>[2]macro!A7</f>
        <v>2000</v>
      </c>
      <c r="B9" s="4">
        <f>[2]macro!M7</f>
        <v>-1.019520990532917</v>
      </c>
      <c r="C9" s="4">
        <f>[2]elasticities!J7</f>
        <v>0.33200000000000002</v>
      </c>
      <c r="D9" s="4">
        <f t="shared" si="0"/>
        <v>-0.33848096885692847</v>
      </c>
      <c r="E9" s="4">
        <v>-2.2836919999999998</v>
      </c>
      <c r="F9" s="4">
        <f t="shared" si="1"/>
        <v>-0.75818574399999994</v>
      </c>
    </row>
    <row r="10" spans="1:15" x14ac:dyDescent="0.25">
      <c r="A10" s="4">
        <f>[2]macro!A8</f>
        <v>2001</v>
      </c>
      <c r="B10" s="4">
        <f>[2]macro!M8</f>
        <v>-0.61958967147108257</v>
      </c>
      <c r="C10" s="4">
        <f>[2]elasticities!J8</f>
        <v>0.33200000000000002</v>
      </c>
      <c r="D10" s="4">
        <f t="shared" si="0"/>
        <v>-0.20570377092839942</v>
      </c>
      <c r="E10" s="4">
        <v>-2.495517</v>
      </c>
      <c r="F10" s="4">
        <f t="shared" si="1"/>
        <v>-0.82851164399999999</v>
      </c>
    </row>
    <row r="11" spans="1:15" x14ac:dyDescent="0.25">
      <c r="A11" s="4">
        <f>[2]macro!A9</f>
        <v>2002</v>
      </c>
      <c r="B11" s="4">
        <f>[2]macro!M9</f>
        <v>-0.33526012872920485</v>
      </c>
      <c r="C11" s="4">
        <f>[2]elasticities!J9</f>
        <v>0.33200000000000002</v>
      </c>
      <c r="D11" s="4">
        <f t="shared" si="0"/>
        <v>-0.11130636273809602</v>
      </c>
      <c r="E11" s="4">
        <v>-1.9123380000000001</v>
      </c>
      <c r="F11" s="4">
        <f t="shared" si="1"/>
        <v>-0.63489621600000001</v>
      </c>
    </row>
    <row r="12" spans="1:15" x14ac:dyDescent="0.25">
      <c r="A12" s="4">
        <f>[2]macro!A10</f>
        <v>2003</v>
      </c>
      <c r="B12" s="4">
        <f>[2]macro!M10</f>
        <v>-0.51311676277300955</v>
      </c>
      <c r="C12" s="4">
        <f>[2]elasticities!J10</f>
        <v>0.33200000000000002</v>
      </c>
      <c r="D12" s="4">
        <f t="shared" si="0"/>
        <v>-0.17035476524063917</v>
      </c>
      <c r="E12" s="4">
        <v>-1.3294410000000001</v>
      </c>
      <c r="F12" s="4">
        <f t="shared" si="1"/>
        <v>-0.44137441200000005</v>
      </c>
    </row>
    <row r="13" spans="1:15" x14ac:dyDescent="0.25">
      <c r="A13" s="4">
        <f>[2]macro!A11</f>
        <v>2004</v>
      </c>
      <c r="B13" s="4">
        <f>[2]macro!M11</f>
        <v>-0.79182646642085108</v>
      </c>
      <c r="C13" s="4">
        <f>[2]elasticities!J11</f>
        <v>0.33200000000000002</v>
      </c>
      <c r="D13" s="4">
        <f t="shared" si="0"/>
        <v>-0.26288638685172255</v>
      </c>
      <c r="E13" s="4">
        <v>-0.40149099999999999</v>
      </c>
      <c r="F13" s="4">
        <f t="shared" si="1"/>
        <v>-0.13329501199999999</v>
      </c>
    </row>
    <row r="14" spans="1:15" x14ac:dyDescent="0.25">
      <c r="A14" s="4">
        <f>[2]macro!A12</f>
        <v>2005</v>
      </c>
      <c r="B14" s="4">
        <f>[2]macro!M12</f>
        <v>-0.59730661777487826</v>
      </c>
      <c r="C14" s="4">
        <f>[2]elasticities!J12</f>
        <v>0.33200000000000002</v>
      </c>
      <c r="D14" s="4">
        <f t="shared" si="0"/>
        <v>-0.19830579710125959</v>
      </c>
      <c r="E14" s="4">
        <v>0.67439400000000005</v>
      </c>
      <c r="F14" s="4">
        <f t="shared" si="1"/>
        <v>0.22389880800000003</v>
      </c>
    </row>
    <row r="15" spans="1:15" x14ac:dyDescent="0.25">
      <c r="A15" s="4">
        <f>[2]macro!A13</f>
        <v>2006</v>
      </c>
      <c r="B15" s="4">
        <f>[2]macro!M13</f>
        <v>0.64551384376943699</v>
      </c>
      <c r="C15" s="4">
        <f>[2]elasticities!J13</f>
        <v>0.33200000000000002</v>
      </c>
      <c r="D15" s="4">
        <f t="shared" si="0"/>
        <v>0.21431059613145309</v>
      </c>
      <c r="E15" s="4">
        <v>2.9430170000000002</v>
      </c>
      <c r="F15" s="4">
        <f t="shared" si="1"/>
        <v>0.97708164400000008</v>
      </c>
    </row>
    <row r="16" spans="1:15" x14ac:dyDescent="0.25">
      <c r="A16" s="4">
        <f>[2]macro!A14</f>
        <v>2007</v>
      </c>
      <c r="B16" s="4">
        <f>[2]macro!M14</f>
        <v>3.5664383170402481</v>
      </c>
      <c r="C16" s="4">
        <f>[2]elasticities!J14</f>
        <v>0.33200000000000002</v>
      </c>
      <c r="D16" s="4">
        <f t="shared" si="0"/>
        <v>1.1840575212573625</v>
      </c>
      <c r="E16" s="4">
        <v>7.1486359999999998</v>
      </c>
      <c r="F16" s="4">
        <f t="shared" si="1"/>
        <v>2.373347152</v>
      </c>
    </row>
    <row r="17" spans="1:21" x14ac:dyDescent="0.25">
      <c r="A17" s="4">
        <f>[2]macro!A15</f>
        <v>2008</v>
      </c>
      <c r="B17" s="4">
        <f>[2]macro!M15</f>
        <v>3.9093454290597824</v>
      </c>
      <c r="C17" s="4">
        <f>[2]elasticities!J15</f>
        <v>0.33200000000000002</v>
      </c>
      <c r="D17" s="4">
        <f t="shared" si="0"/>
        <v>1.2979026824478479</v>
      </c>
      <c r="E17" s="4">
        <v>6.9600010000000001</v>
      </c>
      <c r="F17" s="4">
        <f t="shared" si="1"/>
        <v>2.3107203320000003</v>
      </c>
    </row>
    <row r="18" spans="1:21" x14ac:dyDescent="0.25">
      <c r="A18" s="4">
        <f>[2]macro!A16</f>
        <v>2009</v>
      </c>
      <c r="B18" s="4">
        <f>[2]macro!M16</f>
        <v>-3.4441277713772283</v>
      </c>
      <c r="C18" s="4">
        <f>[2]elasticities!J16</f>
        <v>0.33200000000000002</v>
      </c>
      <c r="D18" s="4">
        <f t="shared" si="0"/>
        <v>-1.1434504200972397</v>
      </c>
      <c r="E18" s="4">
        <v>-1.896687</v>
      </c>
      <c r="F18" s="4">
        <f t="shared" si="1"/>
        <v>-0.62970008399999999</v>
      </c>
    </row>
    <row r="19" spans="1:21" x14ac:dyDescent="0.25">
      <c r="A19" s="4">
        <f>[2]macro!A17</f>
        <v>2010</v>
      </c>
      <c r="B19" s="4">
        <f>[2]macro!M17</f>
        <v>-1.3219331545980848</v>
      </c>
      <c r="C19" s="4">
        <f>[2]elasticities!J17</f>
        <v>0.33200000000000002</v>
      </c>
      <c r="D19" s="4">
        <f t="shared" si="0"/>
        <v>-0.43888180732656418</v>
      </c>
      <c r="E19" s="4">
        <v>-0.69784900000000005</v>
      </c>
      <c r="F19" s="4">
        <f t="shared" si="1"/>
        <v>-0.23168586800000002</v>
      </c>
    </row>
    <row r="20" spans="1:21" x14ac:dyDescent="0.25">
      <c r="A20" s="4">
        <f>[2]macro!A18</f>
        <v>2011</v>
      </c>
      <c r="B20" s="4">
        <f>[2]macro!M18</f>
        <v>-0.47531791212936086</v>
      </c>
      <c r="C20" s="4">
        <f>[2]elasticities!J18</f>
        <v>0.33200000000000002</v>
      </c>
      <c r="D20" s="4">
        <f t="shared" si="0"/>
        <v>-0.15780554682694781</v>
      </c>
      <c r="E20" s="4">
        <v>-1.3112170000000001</v>
      </c>
      <c r="F20" s="4">
        <f t="shared" si="1"/>
        <v>-0.43532404400000002</v>
      </c>
    </row>
    <row r="21" spans="1:21" x14ac:dyDescent="0.25">
      <c r="A21" s="4">
        <f>[2]macro!A19</f>
        <v>2012</v>
      </c>
      <c r="B21" s="4">
        <f>[2]macro!M19</f>
        <v>-0.71122946477943305</v>
      </c>
      <c r="C21" s="4">
        <f>[2]elasticities!J19</f>
        <v>0.33200000000000002</v>
      </c>
      <c r="D21" s="4">
        <f t="shared" si="0"/>
        <v>-0.23612818230677179</v>
      </c>
      <c r="E21" s="4">
        <v>-2.0695770000000002</v>
      </c>
      <c r="F21" s="4">
        <f t="shared" si="1"/>
        <v>-0.68709956400000016</v>
      </c>
    </row>
    <row r="26" spans="1:21" x14ac:dyDescent="0.25">
      <c r="D26" s="4">
        <v>1995</v>
      </c>
      <c r="E26" s="4">
        <v>1996</v>
      </c>
      <c r="F26" s="4">
        <v>1997</v>
      </c>
      <c r="G26" s="4">
        <v>1998</v>
      </c>
      <c r="H26" s="4">
        <v>1999</v>
      </c>
      <c r="I26" s="4">
        <v>2000</v>
      </c>
      <c r="J26" s="4">
        <v>2001</v>
      </c>
      <c r="K26" s="4">
        <v>2002</v>
      </c>
      <c r="L26" s="4">
        <v>2003</v>
      </c>
      <c r="M26" s="4">
        <v>2004</v>
      </c>
      <c r="N26" s="4">
        <v>2005</v>
      </c>
      <c r="O26" s="4">
        <v>2006</v>
      </c>
      <c r="P26" s="4">
        <v>2007</v>
      </c>
      <c r="Q26" s="4">
        <v>2008</v>
      </c>
      <c r="R26" s="4">
        <v>2009</v>
      </c>
      <c r="S26" s="4">
        <v>2010</v>
      </c>
      <c r="T26" s="4">
        <v>2011</v>
      </c>
      <c r="U26" s="4">
        <v>2012</v>
      </c>
    </row>
    <row r="27" spans="1:21" x14ac:dyDescent="0.25">
      <c r="C27" s="4" t="s">
        <v>62</v>
      </c>
      <c r="F27" s="4">
        <v>1.81942</v>
      </c>
      <c r="G27" s="4">
        <v>2.5499329999999998</v>
      </c>
      <c r="H27" s="4">
        <v>-0.63269500000000001</v>
      </c>
      <c r="I27" s="4">
        <v>-2.2836919999999998</v>
      </c>
      <c r="J27" s="4">
        <v>-2.495517</v>
      </c>
      <c r="K27" s="4">
        <v>-1.9123380000000001</v>
      </c>
      <c r="L27" s="4">
        <v>-1.3294410000000001</v>
      </c>
      <c r="M27" s="4">
        <v>-0.40149099999999999</v>
      </c>
      <c r="N27" s="4">
        <v>0.67439400000000005</v>
      </c>
      <c r="O27" s="4">
        <v>2.9430170000000002</v>
      </c>
      <c r="P27" s="4">
        <v>7.1486359999999998</v>
      </c>
      <c r="Q27" s="4">
        <v>6.9600010000000001</v>
      </c>
      <c r="R27" s="4">
        <v>-1.896687</v>
      </c>
      <c r="S27" s="4">
        <v>-0.69784900000000005</v>
      </c>
      <c r="T27" s="4">
        <v>-1.3112170000000001</v>
      </c>
      <c r="U27" s="4">
        <v>-2.0695770000000002</v>
      </c>
    </row>
    <row r="28" spans="1:21" x14ac:dyDescent="0.25">
      <c r="C28" s="4" t="s">
        <v>61</v>
      </c>
      <c r="D28" s="4">
        <v>0.33200000000000002</v>
      </c>
      <c r="E28" s="4">
        <v>0.33200000000000002</v>
      </c>
      <c r="F28" s="4">
        <v>0.33200000000000002</v>
      </c>
      <c r="G28" s="4">
        <v>0.33200000000000002</v>
      </c>
      <c r="H28" s="4">
        <v>0.33200000000000002</v>
      </c>
      <c r="I28" s="4">
        <v>0.33200000000000002</v>
      </c>
      <c r="J28" s="4">
        <v>0.33200000000000002</v>
      </c>
      <c r="K28" s="4">
        <v>0.33200000000000002</v>
      </c>
      <c r="L28" s="4">
        <v>0.33200000000000002</v>
      </c>
      <c r="M28" s="4">
        <v>0.33200000000000002</v>
      </c>
      <c r="N28" s="4">
        <v>0.33200000000000002</v>
      </c>
      <c r="O28" s="4">
        <v>0.33200000000000002</v>
      </c>
      <c r="P28" s="4">
        <v>0.33200000000000002</v>
      </c>
      <c r="Q28" s="4">
        <v>0.33200000000000002</v>
      </c>
      <c r="R28" s="4">
        <v>0.33200000000000002</v>
      </c>
      <c r="S28" s="4">
        <v>0.33200000000000002</v>
      </c>
      <c r="T28" s="4">
        <v>0.33200000000000002</v>
      </c>
      <c r="U28" s="4">
        <v>0.33200000000000002</v>
      </c>
    </row>
    <row r="29" spans="1:21" x14ac:dyDescent="0.25">
      <c r="F29" s="4">
        <f>F27*F28</f>
        <v>0.60404743999999999</v>
      </c>
      <c r="G29" s="4">
        <f t="shared" ref="G29:U29" si="2">G27*G28</f>
        <v>0.84657775599999996</v>
      </c>
      <c r="H29" s="4">
        <f t="shared" si="2"/>
        <v>-0.21005474000000002</v>
      </c>
      <c r="I29" s="4">
        <f t="shared" si="2"/>
        <v>-0.75818574399999994</v>
      </c>
      <c r="J29" s="4">
        <f t="shared" si="2"/>
        <v>-0.82851164399999999</v>
      </c>
      <c r="K29" s="4">
        <f t="shared" si="2"/>
        <v>-0.63489621600000001</v>
      </c>
      <c r="L29" s="4">
        <f t="shared" si="2"/>
        <v>-0.44137441200000005</v>
      </c>
      <c r="M29" s="4">
        <f t="shared" si="2"/>
        <v>-0.13329501199999999</v>
      </c>
      <c r="N29" s="4">
        <f t="shared" si="2"/>
        <v>0.22389880800000003</v>
      </c>
      <c r="O29" s="4">
        <f t="shared" si="2"/>
        <v>0.97708164400000008</v>
      </c>
      <c r="P29" s="4">
        <f t="shared" si="2"/>
        <v>2.373347152</v>
      </c>
      <c r="Q29" s="4">
        <f t="shared" si="2"/>
        <v>2.3107203320000003</v>
      </c>
      <c r="R29" s="4">
        <f t="shared" si="2"/>
        <v>-0.62970008399999999</v>
      </c>
      <c r="S29" s="4">
        <f t="shared" si="2"/>
        <v>-0.23168586800000002</v>
      </c>
      <c r="T29" s="4">
        <f t="shared" si="2"/>
        <v>-0.43532404400000002</v>
      </c>
      <c r="U29" s="4">
        <f t="shared" si="2"/>
        <v>-0.68709956400000016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dimension ref="D1:Y61"/>
  <sheetViews>
    <sheetView showGridLines="0" topLeftCell="X1" workbookViewId="0">
      <selection activeCell="Y1" sqref="Y1"/>
    </sheetView>
  </sheetViews>
  <sheetFormatPr defaultRowHeight="15" x14ac:dyDescent="0.25"/>
  <cols>
    <col min="1" max="3" width="9.140625" style="4"/>
    <col min="4" max="4" width="10.5703125" style="4" customWidth="1"/>
    <col min="5" max="5" width="10.140625" style="4" customWidth="1"/>
    <col min="6" max="6" width="22.85546875" style="4" bestFit="1" customWidth="1"/>
    <col min="7" max="7" width="9.140625" style="4"/>
    <col min="8" max="8" width="12" style="4" bestFit="1" customWidth="1"/>
    <col min="9" max="16384" width="9.140625" style="4"/>
  </cols>
  <sheetData>
    <row r="1" spans="4:25" x14ac:dyDescent="0.25">
      <c r="E1" s="4">
        <v>1995</v>
      </c>
      <c r="F1" s="4">
        <v>1996</v>
      </c>
      <c r="G1" s="4">
        <v>1997</v>
      </c>
      <c r="H1" s="4">
        <v>1998</v>
      </c>
      <c r="I1" s="4">
        <v>1999</v>
      </c>
      <c r="J1" s="4">
        <v>2000</v>
      </c>
      <c r="K1" s="4">
        <v>2001</v>
      </c>
      <c r="L1" s="4">
        <v>2002</v>
      </c>
      <c r="M1" s="4">
        <v>2003</v>
      </c>
      <c r="N1" s="4">
        <v>2004</v>
      </c>
      <c r="O1" s="4">
        <v>2005</v>
      </c>
      <c r="P1" s="4">
        <v>2006</v>
      </c>
      <c r="Q1" s="4">
        <v>2007</v>
      </c>
      <c r="R1" s="4">
        <v>2008</v>
      </c>
      <c r="S1" s="4">
        <v>2009</v>
      </c>
      <c r="T1" s="4">
        <v>2010</v>
      </c>
      <c r="U1" s="4">
        <v>2011</v>
      </c>
      <c r="V1" s="4">
        <v>2012</v>
      </c>
    </row>
    <row r="2" spans="4:25" x14ac:dyDescent="0.25">
      <c r="D2" s="4" t="s">
        <v>64</v>
      </c>
      <c r="E2" s="225">
        <v>-657.82977999070499</v>
      </c>
      <c r="F2" s="225">
        <v>-2133.8893742946293</v>
      </c>
      <c r="G2" s="225">
        <v>-1505.9353132842061</v>
      </c>
      <c r="H2" s="225">
        <v>-1396.0573412998729</v>
      </c>
      <c r="I2" s="225">
        <v>-2086.9199885812905</v>
      </c>
      <c r="J2" s="225">
        <v>-3824.4030253601559</v>
      </c>
      <c r="K2" s="225">
        <v>-2205.3381175064715</v>
      </c>
      <c r="L2" s="225">
        <v>-3024.1984109407149</v>
      </c>
      <c r="M2" s="225">
        <v>-1127.3315091283275</v>
      </c>
      <c r="N2" s="225">
        <v>-1065.3259891787802</v>
      </c>
      <c r="O2" s="225">
        <v>-1387.4400572263185</v>
      </c>
      <c r="P2" s="225">
        <v>-1745.5937323906255</v>
      </c>
      <c r="Q2" s="225">
        <v>-1114.6847900351859</v>
      </c>
      <c r="R2" s="225">
        <v>-1396.8715802980842</v>
      </c>
      <c r="S2" s="225">
        <v>-5022.0549999999967</v>
      </c>
      <c r="T2" s="225">
        <v>-5046.6190000000024</v>
      </c>
      <c r="U2" s="225">
        <v>-3499.3659999999982</v>
      </c>
      <c r="V2" s="225">
        <v>-3230.1027079777705</v>
      </c>
      <c r="Y2" s="170" t="s">
        <v>248</v>
      </c>
    </row>
    <row r="3" spans="4:25" x14ac:dyDescent="0.25">
      <c r="D3" s="4" t="s">
        <v>65</v>
      </c>
      <c r="E3" s="229">
        <f>E2/[3]ECB!B14</f>
        <v>-3.4050919400013778E-2</v>
      </c>
      <c r="F3" s="229">
        <f>F2/[3]ECB!C14</f>
        <v>-9.9124273596928811E-2</v>
      </c>
      <c r="G3" s="229">
        <f>G2/[3]ECB!D14</f>
        <v>-6.3096028583150762E-2</v>
      </c>
      <c r="H3" s="229">
        <f>H2/[3]ECB!E14</f>
        <v>-5.3341931168346388E-2</v>
      </c>
      <c r="I3" s="229">
        <f>I2/[3]ECB!F14</f>
        <v>-7.4243490080902544E-2</v>
      </c>
      <c r="J3" s="229">
        <f>J2/[3]ECB!G14</f>
        <v>-0.12266715287948457</v>
      </c>
      <c r="K3" s="229">
        <f>K2/[3]ECB!H14</f>
        <v>-6.5090351700720486E-2</v>
      </c>
      <c r="L3" s="229">
        <f>L2/[3]ECB!I14</f>
        <v>-8.2164425739336633E-2</v>
      </c>
      <c r="M3" s="229">
        <f>M2/[3]ECB!J14</f>
        <v>-2.7758614924171584E-2</v>
      </c>
      <c r="N3" s="229">
        <f>N2/[3]ECB!K14</f>
        <v>-2.3589316436655572E-2</v>
      </c>
      <c r="O3" s="229">
        <f>O2/[3]ECB!L14</f>
        <v>-2.8134682951237729E-2</v>
      </c>
      <c r="P3" s="229">
        <f>P2/[3]ECB!M14</f>
        <v>-3.1737161909935037E-2</v>
      </c>
      <c r="Q3" s="229">
        <f>Q2/[3]ECB!N14</f>
        <v>-1.8139788088113572E-2</v>
      </c>
      <c r="R3" s="229">
        <f>R2/[3]ECB!O14</f>
        <v>-2.0897985361180104E-2</v>
      </c>
      <c r="S3" s="229">
        <f>S2/[3]ECB!P14</f>
        <v>-7.9976179398842689E-2</v>
      </c>
      <c r="T3" s="229">
        <f>T2/[3]ECB!Q14</f>
        <v>-7.6583417580946903E-2</v>
      </c>
      <c r="U3" s="229">
        <f>U2/[3]ECB!R14</f>
        <v>-5.073444675218463E-2</v>
      </c>
      <c r="V3" s="229">
        <f>V2/[3]ECB!S14</f>
        <v>-4.5432962974251645E-2</v>
      </c>
    </row>
    <row r="4" spans="4:25" x14ac:dyDescent="0.25">
      <c r="D4" s="4" t="s">
        <v>66</v>
      </c>
      <c r="F4" s="226">
        <v>-1.1788257906281121</v>
      </c>
      <c r="G4" s="226">
        <v>0.15298272958093465</v>
      </c>
      <c r="H4" s="226">
        <v>0.12683068481845031</v>
      </c>
      <c r="I4" s="226">
        <v>8.1375782219993198E-2</v>
      </c>
      <c r="J4" s="226">
        <v>-5.1139137379679322</v>
      </c>
      <c r="K4" s="226">
        <v>0.42823432788032689</v>
      </c>
      <c r="L4" s="226">
        <v>-1.431714327872629</v>
      </c>
      <c r="M4" s="226">
        <v>-1.3845784497192948</v>
      </c>
      <c r="N4" s="226">
        <v>0</v>
      </c>
      <c r="O4" s="226">
        <v>-0.46727447065197791</v>
      </c>
      <c r="P4" s="226">
        <v>-0.34508035909118151</v>
      </c>
      <c r="Q4" s="226">
        <v>0.53121392645572885</v>
      </c>
      <c r="R4" s="226">
        <v>-7.074951569551502E-2</v>
      </c>
      <c r="S4" s="226">
        <v>-0.16786086205490083</v>
      </c>
      <c r="T4" s="226">
        <v>-0.17187514700968265</v>
      </c>
      <c r="U4" s="226">
        <v>-0.29347222206113149</v>
      </c>
      <c r="V4" s="226">
        <v>0.38028663207870145</v>
      </c>
    </row>
    <row r="5" spans="4:25" x14ac:dyDescent="0.25">
      <c r="D5" s="4" t="s">
        <v>291</v>
      </c>
      <c r="E5" s="229">
        <f>E3-E4/100-E18</f>
        <v>-1.9527810597172207E-2</v>
      </c>
      <c r="F5" s="229">
        <f t="shared" ref="F5:V5" si="0">F3-F4/100-F18</f>
        <v>-8.777559033259201E-2</v>
      </c>
      <c r="G5" s="230">
        <f t="shared" si="0"/>
        <v>-7.2925696017820771E-2</v>
      </c>
      <c r="H5" s="229">
        <f t="shared" si="0"/>
        <v>-6.3651463487284857E-2</v>
      </c>
      <c r="I5" s="229">
        <f t="shared" si="0"/>
        <v>-7.1927145950425972E-2</v>
      </c>
      <c r="J5" s="229">
        <f t="shared" si="0"/>
        <v>-6.9570558400440449E-2</v>
      </c>
      <c r="K5" s="229">
        <f t="shared" si="0"/>
        <v>-6.554923248905134E-2</v>
      </c>
      <c r="L5" s="229">
        <f t="shared" si="0"/>
        <v>-6.7030684857343426E-2</v>
      </c>
      <c r="M5" s="229">
        <f t="shared" si="0"/>
        <v>-1.0253371431732642E-2</v>
      </c>
      <c r="N5" s="229">
        <f t="shared" si="0"/>
        <v>-1.7392728564073274E-2</v>
      </c>
      <c r="O5" s="229">
        <f t="shared" si="0"/>
        <v>-2.277691244920698E-2</v>
      </c>
      <c r="P5" s="229">
        <f t="shared" si="0"/>
        <v>-2.9604889719575509E-2</v>
      </c>
      <c r="Q5" s="229">
        <f t="shared" si="0"/>
        <v>-3.339299053862118E-2</v>
      </c>
      <c r="R5" s="229">
        <f t="shared" si="0"/>
        <v>-3.07535888592241E-2</v>
      </c>
      <c r="S5" s="229">
        <f t="shared" si="0"/>
        <v>-7.9413975155844113E-2</v>
      </c>
      <c r="T5" s="229">
        <f t="shared" si="0"/>
        <v>-7.4338378156451348E-2</v>
      </c>
      <c r="U5" s="229">
        <f t="shared" si="0"/>
        <v>-4.7166608068917877E-2</v>
      </c>
      <c r="V5" s="229">
        <f t="shared" si="0"/>
        <v>-4.6356081604740348E-2</v>
      </c>
    </row>
    <row r="6" spans="4:25" x14ac:dyDescent="0.25">
      <c r="D6" s="4" t="s">
        <v>67</v>
      </c>
      <c r="E6" s="229"/>
      <c r="F6" s="229"/>
      <c r="G6" s="229"/>
      <c r="H6" s="229"/>
      <c r="I6" s="229"/>
      <c r="J6" s="229"/>
      <c r="K6" s="229"/>
      <c r="L6" s="229"/>
      <c r="M6" s="231">
        <v>-1.9693000000000002E-2</v>
      </c>
      <c r="N6" s="231">
        <v>-2.2256999999999999E-2</v>
      </c>
      <c r="O6" s="231">
        <v>-2.2082999999999998E-2</v>
      </c>
      <c r="P6" s="231">
        <v>-3.8845999999999999E-2</v>
      </c>
      <c r="Q6" s="231">
        <v>-4.1867999999999995E-2</v>
      </c>
      <c r="R6" s="231">
        <v>-4.5978000000000005E-2</v>
      </c>
      <c r="S6" s="231">
        <v>-7.5701000000000004E-2</v>
      </c>
      <c r="T6" s="231">
        <v>-7.2565000000000004E-2</v>
      </c>
      <c r="U6" s="231">
        <v>-5.0182999999999998E-2</v>
      </c>
      <c r="V6" s="231">
        <v>-4.0027E-2</v>
      </c>
    </row>
    <row r="7" spans="4:25" x14ac:dyDescent="0.25">
      <c r="F7" s="4">
        <f>F1</f>
        <v>1996</v>
      </c>
      <c r="G7" s="4">
        <f t="shared" ref="G7:V7" si="1">G1</f>
        <v>1997</v>
      </c>
      <c r="H7" s="4">
        <f t="shared" si="1"/>
        <v>1998</v>
      </c>
      <c r="I7" s="4">
        <f t="shared" si="1"/>
        <v>1999</v>
      </c>
      <c r="J7" s="4">
        <f t="shared" si="1"/>
        <v>2000</v>
      </c>
      <c r="K7" s="4">
        <f t="shared" si="1"/>
        <v>2001</v>
      </c>
      <c r="L7" s="4">
        <f t="shared" si="1"/>
        <v>2002</v>
      </c>
      <c r="M7" s="4">
        <f t="shared" si="1"/>
        <v>2003</v>
      </c>
      <c r="N7" s="4">
        <f t="shared" si="1"/>
        <v>2004</v>
      </c>
      <c r="O7" s="4">
        <f t="shared" si="1"/>
        <v>2005</v>
      </c>
      <c r="P7" s="4">
        <f t="shared" si="1"/>
        <v>2006</v>
      </c>
      <c r="Q7" s="4">
        <f t="shared" si="1"/>
        <v>2007</v>
      </c>
      <c r="R7" s="4">
        <f t="shared" si="1"/>
        <v>2008</v>
      </c>
      <c r="S7" s="4">
        <f t="shared" si="1"/>
        <v>2009</v>
      </c>
      <c r="T7" s="4">
        <f t="shared" si="1"/>
        <v>2010</v>
      </c>
      <c r="U7" s="4">
        <f t="shared" si="1"/>
        <v>2011</v>
      </c>
      <c r="V7" s="4">
        <f t="shared" si="1"/>
        <v>2012</v>
      </c>
    </row>
    <row r="8" spans="4:25" x14ac:dyDescent="0.25">
      <c r="E8" s="4" t="s">
        <v>68</v>
      </c>
      <c r="F8" s="229">
        <f>F5-E5</f>
        <v>-6.8247779735419803E-2</v>
      </c>
      <c r="G8" s="229">
        <f t="shared" ref="G8:V9" si="2">G5-F5</f>
        <v>1.4849894314771239E-2</v>
      </c>
      <c r="H8" s="229">
        <f t="shared" si="2"/>
        <v>9.2742325305359141E-3</v>
      </c>
      <c r="I8" s="229">
        <f t="shared" si="2"/>
        <v>-8.2756824631411152E-3</v>
      </c>
      <c r="J8" s="229">
        <f t="shared" si="2"/>
        <v>2.3565875499855227E-3</v>
      </c>
      <c r="K8" s="229">
        <f t="shared" si="2"/>
        <v>4.0213259113891092E-3</v>
      </c>
      <c r="L8" s="229">
        <f t="shared" si="2"/>
        <v>-1.4814523682920855E-3</v>
      </c>
      <c r="M8" s="229">
        <f t="shared" si="2"/>
        <v>5.6777313425610786E-2</v>
      </c>
      <c r="N8" s="229">
        <f t="shared" si="2"/>
        <v>-7.1393571323406322E-3</v>
      </c>
      <c r="O8" s="229">
        <f t="shared" si="2"/>
        <v>-5.3841838851337066E-3</v>
      </c>
      <c r="P8" s="229">
        <f t="shared" si="2"/>
        <v>-6.8279772703685286E-3</v>
      </c>
      <c r="Q8" s="229">
        <f t="shared" si="2"/>
        <v>-3.7881008190456707E-3</v>
      </c>
      <c r="R8" s="229">
        <f t="shared" si="2"/>
        <v>2.6394016793970798E-3</v>
      </c>
      <c r="S8" s="229">
        <f t="shared" si="2"/>
        <v>-4.8660386296620013E-2</v>
      </c>
      <c r="T8" s="229">
        <f t="shared" si="2"/>
        <v>5.0755969993927647E-3</v>
      </c>
      <c r="U8" s="229">
        <f t="shared" si="2"/>
        <v>2.7171770087533471E-2</v>
      </c>
      <c r="V8" s="229">
        <f t="shared" si="2"/>
        <v>8.1052646417752866E-4</v>
      </c>
    </row>
    <row r="9" spans="4:25" x14ac:dyDescent="0.25">
      <c r="E9" s="4" t="s">
        <v>47</v>
      </c>
      <c r="F9" s="229"/>
      <c r="G9" s="229"/>
      <c r="H9" s="229"/>
      <c r="I9" s="229"/>
      <c r="J9" s="229"/>
      <c r="K9" s="229"/>
      <c r="L9" s="229"/>
      <c r="M9" s="229"/>
      <c r="N9" s="229">
        <f t="shared" si="2"/>
        <v>-2.5639999999999968E-3</v>
      </c>
      <c r="O9" s="229">
        <f t="shared" si="2"/>
        <v>1.7400000000000054E-4</v>
      </c>
      <c r="P9" s="229">
        <f t="shared" si="2"/>
        <v>-1.6763E-2</v>
      </c>
      <c r="Q9" s="229">
        <f t="shared" si="2"/>
        <v>-3.0219999999999969E-3</v>
      </c>
      <c r="R9" s="229">
        <f t="shared" si="2"/>
        <v>-4.1100000000000095E-3</v>
      </c>
      <c r="S9" s="229">
        <f t="shared" si="2"/>
        <v>-2.9722999999999999E-2</v>
      </c>
      <c r="T9" s="229">
        <f t="shared" si="2"/>
        <v>3.1359999999999999E-3</v>
      </c>
      <c r="U9" s="229">
        <f t="shared" si="2"/>
        <v>2.2382000000000006E-2</v>
      </c>
      <c r="V9" s="229">
        <f t="shared" si="2"/>
        <v>1.0155999999999998E-2</v>
      </c>
    </row>
    <row r="11" spans="4:25" x14ac:dyDescent="0.25">
      <c r="E11" s="4">
        <v>1995</v>
      </c>
      <c r="F11" s="4">
        <v>1996</v>
      </c>
      <c r="G11" s="4">
        <v>1997</v>
      </c>
      <c r="H11" s="4">
        <v>1998</v>
      </c>
      <c r="I11" s="4">
        <v>1999</v>
      </c>
      <c r="J11" s="4">
        <v>2000</v>
      </c>
      <c r="K11" s="4">
        <v>2001</v>
      </c>
      <c r="L11" s="4">
        <v>2002</v>
      </c>
      <c r="M11" s="4">
        <v>2003</v>
      </c>
      <c r="N11" s="4">
        <v>2004</v>
      </c>
      <c r="O11" s="4">
        <v>2005</v>
      </c>
      <c r="P11" s="4">
        <v>2006</v>
      </c>
      <c r="Q11" s="4">
        <v>2007</v>
      </c>
      <c r="R11" s="4">
        <v>2008</v>
      </c>
      <c r="S11" s="4">
        <v>2009</v>
      </c>
      <c r="T11" s="4">
        <v>2010</v>
      </c>
      <c r="U11" s="4">
        <v>2011</v>
      </c>
      <c r="V11" s="4">
        <v>2012</v>
      </c>
    </row>
    <row r="12" spans="4:25" x14ac:dyDescent="0.25">
      <c r="D12" s="4" t="s">
        <v>42</v>
      </c>
      <c r="E12" s="229">
        <f>[3]ECB!B79</f>
        <v>-1.0918158916794075E-2</v>
      </c>
      <c r="F12" s="229">
        <f>[3]ECB!C79</f>
        <v>3.964563990436061E-4</v>
      </c>
      <c r="G12" s="229">
        <f>[3]ECB!D79</f>
        <v>1.4105360586133556E-2</v>
      </c>
      <c r="H12" s="229">
        <f>[3]ECB!E79</f>
        <v>1.4762335434713281E-2</v>
      </c>
      <c r="I12" s="229">
        <f>[3]ECB!F79</f>
        <v>-1.8821404824149927E-3</v>
      </c>
      <c r="J12" s="229">
        <f>[3]ECB!G79</f>
        <v>-4.4076395862849898E-3</v>
      </c>
      <c r="K12" s="229">
        <f>[3]ECB!H79</f>
        <v>-5.7887194162399239E-3</v>
      </c>
      <c r="L12" s="229">
        <f>[3]ECB!I79</f>
        <v>-1.7541164399929603E-3</v>
      </c>
      <c r="M12" s="229">
        <f>[3]ECB!J79</f>
        <v>-7.0319678968382765E-3</v>
      </c>
      <c r="N12" s="229">
        <f>[3]ECB!K79</f>
        <v>-9.5694378167315887E-3</v>
      </c>
      <c r="O12" s="229">
        <f>[3]ECB!L79</f>
        <v>-3.7220526240367806E-3</v>
      </c>
      <c r="P12" s="229">
        <f>[3]ECB!M79</f>
        <v>1.3417116350673897E-3</v>
      </c>
      <c r="Q12" s="229">
        <f>[3]ECB!N79</f>
        <v>1.1991800609483865E-2</v>
      </c>
      <c r="R12" s="229">
        <f>[3]ECB!O79</f>
        <v>1.5284846262016401E-2</v>
      </c>
      <c r="S12" s="229">
        <f>[3]ECB!P79</f>
        <v>5.1886092743276481E-4</v>
      </c>
      <c r="T12" s="229">
        <f>[3]ECB!Q79</f>
        <v>-1.1573291702146934E-3</v>
      </c>
      <c r="U12" s="229">
        <f>[3]ECB!R79</f>
        <v>-2.6346168055032017E-3</v>
      </c>
      <c r="V12" s="229">
        <f>[3]ECB!S79</f>
        <v>-5.9341571210573011E-3</v>
      </c>
    </row>
    <row r="13" spans="4:25" x14ac:dyDescent="0.25">
      <c r="D13" s="4" t="s">
        <v>295</v>
      </c>
      <c r="E13" s="229">
        <f>[3]EC!$F4/100</f>
        <v>-7.1087051451421369E-3</v>
      </c>
      <c r="F13" s="229">
        <f>[3]EC!$F5/100</f>
        <v>1.7127221811963692E-3</v>
      </c>
      <c r="G13" s="229">
        <f>[3]EC!$F6/100</f>
        <v>3.9968206292341577E-3</v>
      </c>
      <c r="H13" s="229">
        <f>[3]EC!$F7/100</f>
        <v>5.562739610461497E-3</v>
      </c>
      <c r="I13" s="229">
        <f>[3]EC!$F8/100</f>
        <v>-1.6344310743705659E-3</v>
      </c>
      <c r="J13" s="229">
        <f>[3]EC!$F9/100</f>
        <v>-3.3848096885692848E-3</v>
      </c>
      <c r="K13" s="229">
        <f>[3]EC!$F10/100</f>
        <v>-2.0570377092839942E-3</v>
      </c>
      <c r="L13" s="229">
        <f>[3]EC!$F11/100</f>
        <v>-1.1130636273809602E-3</v>
      </c>
      <c r="M13" s="229">
        <f>[3]EC!$F12/100</f>
        <v>-1.7035476524063916E-3</v>
      </c>
      <c r="N13" s="229">
        <f>[3]EC!$F13/100</f>
        <v>-2.6288638685172255E-3</v>
      </c>
      <c r="O13" s="229">
        <f>[3]EC!$F14/100</f>
        <v>-1.9830579710125957E-3</v>
      </c>
      <c r="P13" s="229">
        <f>[3]EC!$F15/100</f>
        <v>2.1431059613145308E-3</v>
      </c>
      <c r="Q13" s="229">
        <f>[3]EC!$F16/100</f>
        <v>1.1840575212573624E-2</v>
      </c>
      <c r="R13" s="229">
        <f>[3]EC!$F17/100</f>
        <v>1.297902682447848E-2</v>
      </c>
      <c r="S13" s="229">
        <f>[3]EC!$F18/100</f>
        <v>-1.1434504200972397E-2</v>
      </c>
      <c r="T13" s="229">
        <f>[3]EC!$F19/100</f>
        <v>-4.3888180732656419E-3</v>
      </c>
      <c r="U13" s="229">
        <f>[3]EC!$F20/100</f>
        <v>-1.578055468269478E-3</v>
      </c>
      <c r="V13" s="229">
        <f>[3]EC!$F21/100</f>
        <v>-2.3612818230677179E-3</v>
      </c>
    </row>
    <row r="14" spans="4:25" x14ac:dyDescent="0.25">
      <c r="D14" s="4" t="s">
        <v>47</v>
      </c>
      <c r="E14" s="229"/>
      <c r="F14" s="229"/>
      <c r="G14" s="229">
        <f>[3]EC!H29/100</f>
        <v>6.0404743999999998E-3</v>
      </c>
      <c r="H14" s="229">
        <f>[3]EC!I29/100</f>
        <v>8.4657775600000002E-3</v>
      </c>
      <c r="I14" s="229">
        <f>[3]EC!J29/100</f>
        <v>-2.1005474000000001E-3</v>
      </c>
      <c r="J14" s="229">
        <f>[3]EC!K29/100</f>
        <v>-7.5818574399999991E-3</v>
      </c>
      <c r="K14" s="229">
        <f>[3]EC!L29/100</f>
        <v>-8.2851164400000003E-3</v>
      </c>
      <c r="L14" s="229">
        <f>[3]EC!M29/100</f>
        <v>-6.3489621599999999E-3</v>
      </c>
      <c r="M14" s="229">
        <f>[3]EC!N29/100</f>
        <v>-4.4137441200000002E-3</v>
      </c>
      <c r="N14" s="229">
        <f>[3]EC!O29/100</f>
        <v>-1.3329501199999998E-3</v>
      </c>
      <c r="O14" s="229">
        <f>[3]EC!P29/100</f>
        <v>2.2389880800000005E-3</v>
      </c>
      <c r="P14" s="229">
        <f>[3]EC!Q29/100</f>
        <v>9.7708164400000016E-3</v>
      </c>
      <c r="Q14" s="229">
        <f>[3]EC!R29/100</f>
        <v>2.373347152E-2</v>
      </c>
      <c r="R14" s="229">
        <f>[3]EC!S29/100</f>
        <v>2.3107203320000002E-2</v>
      </c>
      <c r="S14" s="229">
        <f>[3]EC!T29/100</f>
        <v>-6.2970008399999998E-3</v>
      </c>
      <c r="T14" s="229">
        <f>[3]EC!U29/100</f>
        <v>-2.3168586800000001E-3</v>
      </c>
      <c r="U14" s="229">
        <f>[3]EC!V29/100</f>
        <v>-4.3532404400000004E-3</v>
      </c>
      <c r="V14" s="229">
        <f>[3]EC!W29/100</f>
        <v>-6.8709956400000013E-3</v>
      </c>
    </row>
    <row r="15" spans="4:25" x14ac:dyDescent="0.25">
      <c r="D15" s="4" t="s">
        <v>50</v>
      </c>
      <c r="E15" s="229">
        <f>[3]MNB!B79</f>
        <v>-1.3274367411287976E-2</v>
      </c>
      <c r="F15" s="229">
        <f>[3]MNB!C79</f>
        <v>4.6673065058468617E-4</v>
      </c>
      <c r="G15" s="229">
        <f>[3]MNB!D79</f>
        <v>1.012083434016813E-2</v>
      </c>
      <c r="H15" s="229">
        <f>[3]MNB!E79</f>
        <v>1.2548096263978199E-2</v>
      </c>
      <c r="I15" s="229">
        <f>[3]MNB!F79</f>
        <v>-2.1803517942620373E-3</v>
      </c>
      <c r="J15" s="229">
        <f>[3]MNB!G79</f>
        <v>-2.3487802037295237E-3</v>
      </c>
      <c r="K15" s="229">
        <f>[3]MNB!H79</f>
        <v>-3.6352559801527766E-3</v>
      </c>
      <c r="L15" s="229">
        <f>[3]MNB!I79</f>
        <v>1.000316676766193E-3</v>
      </c>
      <c r="M15" s="229">
        <f>[3]MNB!J79</f>
        <v>-3.0605708460220756E-3</v>
      </c>
      <c r="N15" s="229">
        <f>[3]MNB!K79</f>
        <v>-6.605242064597408E-3</v>
      </c>
      <c r="O15" s="229">
        <f>[3]MNB!L79</f>
        <v>-3.977750835465017E-4</v>
      </c>
      <c r="P15" s="229">
        <f>[3]MNB!M79</f>
        <v>1.5683781467508804E-3</v>
      </c>
      <c r="Q15" s="229">
        <f>[3]MNB!N79</f>
        <v>9.7904559419974054E-3</v>
      </c>
      <c r="R15" s="229">
        <f>[3]MNB!O79</f>
        <v>1.1314999220101086E-2</v>
      </c>
      <c r="S15" s="229">
        <f>[3]MNB!P79</f>
        <v>1.0510288311260766E-4</v>
      </c>
      <c r="T15" s="229">
        <f>[3]MNB!Q79</f>
        <v>-5.2250898199982486E-4</v>
      </c>
      <c r="U15" s="229">
        <f>[3]MNB!R79</f>
        <v>-4.4381376298489541E-4</v>
      </c>
      <c r="V15" s="229">
        <f>[3]MNB!S79</f>
        <v>-3.6103755058289277E-3</v>
      </c>
    </row>
    <row r="16" spans="4:25" x14ac:dyDescent="0.25">
      <c r="D16" s="4" t="s">
        <v>69</v>
      </c>
      <c r="E16" s="229">
        <f>[3]NBS!B79</f>
        <v>-1.2936860457409813E-2</v>
      </c>
      <c r="F16" s="229">
        <f>[3]NBS!C79</f>
        <v>2.2451755334240467E-4</v>
      </c>
      <c r="G16" s="229">
        <f>[3]NBS!D79</f>
        <v>1.6778233458676083E-2</v>
      </c>
      <c r="H16" s="229">
        <f>[3]NBS!E79</f>
        <v>1.7515542162166126E-2</v>
      </c>
      <c r="I16" s="229">
        <f>[3]NBS!F79</f>
        <v>-2.2459322244540725E-3</v>
      </c>
      <c r="J16" s="229">
        <f>[3]NBS!G79</f>
        <v>-4.8154252052309034E-3</v>
      </c>
      <c r="K16" s="229">
        <f>[3]NBS!H79</f>
        <v>-6.6981387227978313E-3</v>
      </c>
      <c r="L16" s="229">
        <f>[3]NBS!I79</f>
        <v>-1.8913363488144209E-3</v>
      </c>
      <c r="M16" s="229">
        <f>[3]NBS!J79</f>
        <v>-8.1800041058309146E-3</v>
      </c>
      <c r="N16" s="229">
        <f>[3]NBS!K79</f>
        <v>-1.1346982496319633E-2</v>
      </c>
      <c r="O16" s="229">
        <f>[3]NBS!L79</f>
        <v>-4.3007276803024002E-3</v>
      </c>
      <c r="P16" s="229">
        <f>[3]NBS!M79</f>
        <v>1.4351453299849112E-3</v>
      </c>
      <c r="Q16" s="229">
        <f>[3]NBS!N79</f>
        <v>1.3905534910638447E-2</v>
      </c>
      <c r="R16" s="229">
        <f>[3]NBS!O79</f>
        <v>1.7569900647633453E-2</v>
      </c>
      <c r="S16" s="229">
        <f>[3]NBS!P79</f>
        <v>5.7859115529787552E-4</v>
      </c>
      <c r="T16" s="229">
        <f>[3]NBS!Q79</f>
        <v>-1.3355372469631007E-3</v>
      </c>
      <c r="U16" s="229">
        <f>[3]NBS!R79</f>
        <v>-2.9387017835282056E-3</v>
      </c>
      <c r="V16" s="229">
        <f>[3]NBS!S79</f>
        <v>-6.8909798191426315E-3</v>
      </c>
    </row>
    <row r="17" spans="4:25" x14ac:dyDescent="0.25">
      <c r="D17" s="4" t="s">
        <v>70</v>
      </c>
      <c r="E17" s="229">
        <f>[3]MNB_PEN!B83</f>
        <v>-1.3274367411287976E-2</v>
      </c>
      <c r="F17" s="229">
        <f>[3]MNB_PEN!C83</f>
        <v>4.6673065058468617E-4</v>
      </c>
      <c r="G17" s="229">
        <f>[3]MNB_PEN!D83</f>
        <v>9.2656885014908777E-3</v>
      </c>
      <c r="H17" s="229">
        <f>[3]MNB_PEN!E83</f>
        <v>9.3455450874647319E-3</v>
      </c>
      <c r="I17" s="229">
        <f>[3]MNB_PEN!F83</f>
        <v>-5.4518246375900243E-3</v>
      </c>
      <c r="J17" s="229">
        <f>[3]MNB_PEN!G83</f>
        <v>-3.0871814622408706E-3</v>
      </c>
      <c r="K17" s="229">
        <f>[3]MNB_PEN!H83</f>
        <v>-5.0532659119742092E-3</v>
      </c>
      <c r="L17" s="229">
        <f>[3]MNB_PEN!I83</f>
        <v>1.0962414332173233E-3</v>
      </c>
      <c r="M17" s="229">
        <f>[3]MNB_PEN!J83</f>
        <v>-3.7826421622497697E-3</v>
      </c>
      <c r="N17" s="229">
        <f>[3]MNB_PEN!K83</f>
        <v>-6.2865505309971899E-3</v>
      </c>
      <c r="O17" s="229">
        <f>[3]MNB_PEN!L83</f>
        <v>9.9589787544245478E-4</v>
      </c>
      <c r="P17" s="229">
        <f>[3]MNB_PEN!M83</f>
        <v>2.0870285864769316E-3</v>
      </c>
      <c r="Q17" s="229">
        <f>[3]MNB_PEN!N83</f>
        <v>1.0614392514798393E-2</v>
      </c>
      <c r="R17" s="229">
        <f>[3]MNB_PEN!O83</f>
        <v>1.1067421078491993E-2</v>
      </c>
      <c r="S17" s="229">
        <f>[3]MNB_PEN!P83</f>
        <v>9.5569322980616105E-4</v>
      </c>
      <c r="T17" s="229">
        <f>[3]MNB_PEN!Q83</f>
        <v>1.2889207679296691E-3</v>
      </c>
      <c r="U17" s="229">
        <f>[3]MNB_PEN!R83</f>
        <v>2.7995963727877866E-6</v>
      </c>
      <c r="V17" s="229">
        <f>[3]MNB_PEN!S83</f>
        <v>-3.0894057806487504E-3</v>
      </c>
    </row>
    <row r="18" spans="4:25" x14ac:dyDescent="0.25">
      <c r="D18" s="4" t="s">
        <v>71</v>
      </c>
      <c r="E18" s="229">
        <f>[3]MNB_DEF!B83</f>
        <v>-1.4523108802841569E-2</v>
      </c>
      <c r="F18" s="229">
        <f>[3]MNB_DEF!C83</f>
        <v>4.3957464194431382E-4</v>
      </c>
      <c r="G18" s="229">
        <f>[3]MNB_DEF!D83</f>
        <v>8.2998401388606566E-3</v>
      </c>
      <c r="H18" s="229">
        <f>[3]MNB_DEF!E83</f>
        <v>9.0412254707539653E-3</v>
      </c>
      <c r="I18" s="229">
        <f>[3]MNB_DEF!F83</f>
        <v>-3.130101952676499E-3</v>
      </c>
      <c r="J18" s="229">
        <f>[3]MNB_DEF!G83</f>
        <v>-1.9574570993648099E-3</v>
      </c>
      <c r="K18" s="229">
        <f>[3]MNB_DEF!H83</f>
        <v>-3.8234624904724119E-3</v>
      </c>
      <c r="L18" s="229">
        <f>[3]MNB_DEF!I83</f>
        <v>-8.1659760326690948E-4</v>
      </c>
      <c r="M18" s="229">
        <f>[3]MNB_DEF!J83</f>
        <v>-3.6594589952459945E-3</v>
      </c>
      <c r="N18" s="229">
        <f>[3]MNB_DEF!K83</f>
        <v>-6.1965878725822989E-3</v>
      </c>
      <c r="O18" s="229">
        <f>[3]MNB_DEF!L83</f>
        <v>-6.8502579551096951E-4</v>
      </c>
      <c r="P18" s="229">
        <f>[3]MNB_DEF!M83</f>
        <v>1.3185314005522868E-3</v>
      </c>
      <c r="Q18" s="229">
        <f>[3]MNB_DEF!N83</f>
        <v>9.9410631859503159E-3</v>
      </c>
      <c r="R18" s="229">
        <f>[3]MNB_DEF!O83</f>
        <v>1.0563098654999145E-2</v>
      </c>
      <c r="S18" s="229">
        <f>[3]MNB_DEF!P83</f>
        <v>1.1164043775504344E-3</v>
      </c>
      <c r="T18" s="229">
        <f>[3]MNB_DEF!Q83</f>
        <v>-5.2628795439872396E-4</v>
      </c>
      <c r="U18" s="229">
        <f>[3]MNB_DEF!R83</f>
        <v>-6.3311646265543683E-4</v>
      </c>
      <c r="V18" s="229">
        <f>[3]MNB_DEF!S83</f>
        <v>-2.8797476902983135E-3</v>
      </c>
    </row>
    <row r="20" spans="4:25" x14ac:dyDescent="0.25">
      <c r="I20" s="222" t="s">
        <v>290</v>
      </c>
      <c r="Y20" s="222" t="s">
        <v>250</v>
      </c>
    </row>
    <row r="40" spans="4:25" x14ac:dyDescent="0.25">
      <c r="H40" s="229">
        <f>ABS(H42-H46)</f>
        <v>8.0333854910318025E-5</v>
      </c>
      <c r="I40" s="229">
        <f t="shared" ref="I40:V40" si="3">ABS(I42-I46)</f>
        <v>3.1169984694919238E-3</v>
      </c>
      <c r="J40" s="229">
        <f t="shared" si="3"/>
        <v>4.3993876906833589E-5</v>
      </c>
      <c r="K40" s="229">
        <f t="shared" si="3"/>
        <v>5.0163368761199385E-4</v>
      </c>
      <c r="L40" s="229">
        <f t="shared" si="3"/>
        <v>7.721993977364474E-4</v>
      </c>
      <c r="M40" s="229">
        <f t="shared" si="3"/>
        <v>1.0108163001711782E-3</v>
      </c>
      <c r="N40" s="229">
        <f t="shared" si="3"/>
        <v>6.2950847059540637E-4</v>
      </c>
      <c r="O40" s="229">
        <f t="shared" si="3"/>
        <v>1.1988696233224249E-3</v>
      </c>
      <c r="P40" s="229">
        <f t="shared" si="3"/>
        <v>6.7210875118314112E-4</v>
      </c>
      <c r="Q40" s="229">
        <f t="shared" si="3"/>
        <v>1.8203006062370609E-3</v>
      </c>
      <c r="R40" s="229">
        <f t="shared" si="3"/>
        <v>3.7132008446246964E-4</v>
      </c>
      <c r="S40" s="229">
        <f t="shared" si="3"/>
        <v>2.2253241577519425E-3</v>
      </c>
      <c r="T40" s="229">
        <f t="shared" si="3"/>
        <v>2.3793830461351804E-4</v>
      </c>
      <c r="U40" s="229">
        <f t="shared" si="3"/>
        <v>1.2587690127659657E-4</v>
      </c>
      <c r="V40" s="229">
        <f t="shared" si="3"/>
        <v>6.5273772006032692E-4</v>
      </c>
      <c r="Y40" s="170" t="s">
        <v>288</v>
      </c>
    </row>
    <row r="41" spans="4:25" x14ac:dyDescent="0.25">
      <c r="E41" s="4">
        <v>1995</v>
      </c>
      <c r="F41" s="4">
        <v>1996</v>
      </c>
      <c r="G41" s="4">
        <v>1997</v>
      </c>
      <c r="H41" s="4">
        <v>1998</v>
      </c>
      <c r="I41" s="4">
        <v>1999</v>
      </c>
      <c r="J41" s="4">
        <v>2000</v>
      </c>
      <c r="K41" s="4">
        <v>2001</v>
      </c>
      <c r="L41" s="4">
        <v>2002</v>
      </c>
      <c r="M41" s="4">
        <v>2003</v>
      </c>
      <c r="N41" s="4">
        <v>2004</v>
      </c>
      <c r="O41" s="4">
        <v>2005</v>
      </c>
      <c r="P41" s="4">
        <v>2006</v>
      </c>
      <c r="Q41" s="4">
        <v>2007</v>
      </c>
      <c r="R41" s="4">
        <v>2008</v>
      </c>
      <c r="S41" s="4">
        <v>2009</v>
      </c>
      <c r="T41" s="4">
        <v>2010</v>
      </c>
      <c r="U41" s="4">
        <v>2011</v>
      </c>
      <c r="V41" s="4">
        <v>2012</v>
      </c>
    </row>
    <row r="42" spans="4:25" x14ac:dyDescent="0.25">
      <c r="D42" s="4" t="s">
        <v>42</v>
      </c>
      <c r="E42" s="229"/>
      <c r="F42" s="229"/>
      <c r="G42" s="229"/>
      <c r="H42" s="229">
        <f>H12-G12</f>
        <v>6.5697484857972499E-4</v>
      </c>
      <c r="I42" s="229">
        <f t="shared" ref="I42:V42" si="4">I12-H12</f>
        <v>-1.6644475917128275E-2</v>
      </c>
      <c r="J42" s="229">
        <f t="shared" si="4"/>
        <v>-2.5254991038699973E-3</v>
      </c>
      <c r="K42" s="229">
        <f t="shared" si="4"/>
        <v>-1.3810798299549341E-3</v>
      </c>
      <c r="L42" s="229">
        <f t="shared" si="4"/>
        <v>4.0346029762469635E-3</v>
      </c>
      <c r="M42" s="229">
        <f t="shared" si="4"/>
        <v>-5.277851456845316E-3</v>
      </c>
      <c r="N42" s="229">
        <f t="shared" si="4"/>
        <v>-2.5374699198933122E-3</v>
      </c>
      <c r="O42" s="229">
        <f t="shared" si="4"/>
        <v>5.8473851926948081E-3</v>
      </c>
      <c r="P42" s="229">
        <f t="shared" si="4"/>
        <v>5.0637642591041705E-3</v>
      </c>
      <c r="Q42" s="229">
        <f t="shared" si="4"/>
        <v>1.0650088974416475E-2</v>
      </c>
      <c r="R42" s="229">
        <f t="shared" si="4"/>
        <v>3.2930456525325363E-3</v>
      </c>
      <c r="S42" s="229">
        <f t="shared" si="4"/>
        <v>-1.4765985334583636E-2</v>
      </c>
      <c r="T42" s="229">
        <f t="shared" si="4"/>
        <v>-1.6761900976474582E-3</v>
      </c>
      <c r="U42" s="229">
        <f t="shared" si="4"/>
        <v>-1.4772876352885083E-3</v>
      </c>
      <c r="V42" s="229">
        <f t="shared" si="4"/>
        <v>-3.2995403155540995E-3</v>
      </c>
    </row>
    <row r="43" spans="4:25" x14ac:dyDescent="0.25">
      <c r="D43" s="4" t="s">
        <v>295</v>
      </c>
      <c r="E43" s="229"/>
      <c r="F43" s="229"/>
      <c r="G43" s="229"/>
      <c r="H43" s="229">
        <f t="shared" ref="H43:V48" si="5">H13-G13</f>
        <v>1.5659189812273393E-3</v>
      </c>
      <c r="I43" s="229">
        <f t="shared" si="5"/>
        <v>-7.1971706848320627E-3</v>
      </c>
      <c r="J43" s="229">
        <f t="shared" si="5"/>
        <v>-1.7503786141987189E-3</v>
      </c>
      <c r="K43" s="229">
        <f t="shared" si="5"/>
        <v>1.3277719792852906E-3</v>
      </c>
      <c r="L43" s="229">
        <f t="shared" si="5"/>
        <v>9.4397408190303404E-4</v>
      </c>
      <c r="M43" s="229">
        <f t="shared" si="5"/>
        <v>-5.9048402502543144E-4</v>
      </c>
      <c r="N43" s="229">
        <f t="shared" si="5"/>
        <v>-9.253162161108339E-4</v>
      </c>
      <c r="O43" s="229">
        <f t="shared" si="5"/>
        <v>6.4580589750462981E-4</v>
      </c>
      <c r="P43" s="229">
        <f t="shared" si="5"/>
        <v>4.1261639323271265E-3</v>
      </c>
      <c r="Q43" s="229">
        <f t="shared" si="5"/>
        <v>9.6974692512590936E-3</v>
      </c>
      <c r="R43" s="229">
        <f t="shared" si="5"/>
        <v>1.1384516119048553E-3</v>
      </c>
      <c r="S43" s="229">
        <f t="shared" si="5"/>
        <v>-2.4413531025450876E-2</v>
      </c>
      <c r="T43" s="229">
        <f t="shared" si="5"/>
        <v>7.0456861277067547E-3</v>
      </c>
      <c r="U43" s="229">
        <f t="shared" si="5"/>
        <v>2.8107626049961639E-3</v>
      </c>
      <c r="V43" s="229">
        <f t="shared" si="5"/>
        <v>-7.8322635479823998E-4</v>
      </c>
    </row>
    <row r="44" spans="4:25" x14ac:dyDescent="0.25">
      <c r="D44" s="4" t="s">
        <v>47</v>
      </c>
      <c r="E44" s="229"/>
      <c r="F44" s="229"/>
      <c r="G44" s="229"/>
      <c r="H44" s="229">
        <f t="shared" si="5"/>
        <v>2.4253031600000004E-3</v>
      </c>
      <c r="I44" s="229">
        <f t="shared" si="5"/>
        <v>-1.056632496E-2</v>
      </c>
      <c r="J44" s="229">
        <f t="shared" si="5"/>
        <v>-5.4813100399999995E-3</v>
      </c>
      <c r="K44" s="229">
        <f t="shared" si="5"/>
        <v>-7.0325900000000122E-4</v>
      </c>
      <c r="L44" s="229">
        <f t="shared" si="5"/>
        <v>1.9361542800000004E-3</v>
      </c>
      <c r="M44" s="229">
        <f t="shared" si="5"/>
        <v>1.9352180399999997E-3</v>
      </c>
      <c r="N44" s="229">
        <f t="shared" si="5"/>
        <v>3.0807940000000004E-3</v>
      </c>
      <c r="O44" s="229">
        <f t="shared" si="5"/>
        <v>3.5719382000000003E-3</v>
      </c>
      <c r="P44" s="229">
        <f t="shared" si="5"/>
        <v>7.5318283600000011E-3</v>
      </c>
      <c r="Q44" s="229">
        <f t="shared" si="5"/>
        <v>1.3962655079999999E-2</v>
      </c>
      <c r="R44" s="229">
        <f t="shared" si="5"/>
        <v>-6.2626819999999847E-4</v>
      </c>
      <c r="S44" s="229">
        <f t="shared" si="5"/>
        <v>-2.9404204160000003E-2</v>
      </c>
      <c r="T44" s="229">
        <f t="shared" si="5"/>
        <v>3.9801421600000001E-3</v>
      </c>
      <c r="U44" s="229">
        <f t="shared" si="5"/>
        <v>-2.0363817600000003E-3</v>
      </c>
      <c r="V44" s="229">
        <f t="shared" si="5"/>
        <v>-2.5177552000000009E-3</v>
      </c>
    </row>
    <row r="45" spans="4:25" x14ac:dyDescent="0.25">
      <c r="D45" s="4" t="s">
        <v>50</v>
      </c>
      <c r="E45" s="229"/>
      <c r="F45" s="229"/>
      <c r="G45" s="229"/>
      <c r="H45" s="229">
        <f t="shared" si="5"/>
        <v>2.4272619238100684E-3</v>
      </c>
      <c r="I45" s="229">
        <f t="shared" si="5"/>
        <v>-1.4728448058240235E-2</v>
      </c>
      <c r="J45" s="229">
        <f t="shared" si="5"/>
        <v>-1.6842840946748637E-4</v>
      </c>
      <c r="K45" s="229">
        <f t="shared" si="5"/>
        <v>-1.286475776423253E-3</v>
      </c>
      <c r="L45" s="229">
        <f t="shared" si="5"/>
        <v>4.6355726569189699E-3</v>
      </c>
      <c r="M45" s="229">
        <f t="shared" si="5"/>
        <v>-4.0608875227882684E-3</v>
      </c>
      <c r="N45" s="229">
        <f t="shared" si="5"/>
        <v>-3.5446712185753324E-3</v>
      </c>
      <c r="O45" s="229">
        <f t="shared" si="5"/>
        <v>6.2074669810509063E-3</v>
      </c>
      <c r="P45" s="229">
        <f t="shared" si="5"/>
        <v>1.9661532302973819E-3</v>
      </c>
      <c r="Q45" s="229">
        <f t="shared" si="5"/>
        <v>8.2220777952465244E-3</v>
      </c>
      <c r="R45" s="229">
        <f t="shared" si="5"/>
        <v>1.5245432781036804E-3</v>
      </c>
      <c r="S45" s="229">
        <f t="shared" si="5"/>
        <v>-1.1209896336988477E-2</v>
      </c>
      <c r="T45" s="229">
        <f t="shared" si="5"/>
        <v>-6.2761186511243257E-4</v>
      </c>
      <c r="U45" s="229">
        <f t="shared" si="5"/>
        <v>7.8695219014929447E-5</v>
      </c>
      <c r="V45" s="229">
        <f t="shared" si="5"/>
        <v>-3.1665617428440324E-3</v>
      </c>
    </row>
    <row r="46" spans="4:25" x14ac:dyDescent="0.25">
      <c r="D46" s="4" t="s">
        <v>69</v>
      </c>
      <c r="E46" s="229"/>
      <c r="F46" s="229"/>
      <c r="G46" s="229"/>
      <c r="H46" s="229">
        <f t="shared" si="5"/>
        <v>7.3730870349004302E-4</v>
      </c>
      <c r="I46" s="229">
        <f t="shared" si="5"/>
        <v>-1.9761474386620199E-2</v>
      </c>
      <c r="J46" s="229">
        <f t="shared" si="5"/>
        <v>-2.5694929807768309E-3</v>
      </c>
      <c r="K46" s="229">
        <f t="shared" si="5"/>
        <v>-1.882713517566928E-3</v>
      </c>
      <c r="L46" s="229">
        <f t="shared" si="5"/>
        <v>4.8068023739834109E-3</v>
      </c>
      <c r="M46" s="229">
        <f t="shared" si="5"/>
        <v>-6.2886677570164942E-3</v>
      </c>
      <c r="N46" s="229">
        <f t="shared" si="5"/>
        <v>-3.1669783904887186E-3</v>
      </c>
      <c r="O46" s="229">
        <f t="shared" si="5"/>
        <v>7.046254816017233E-3</v>
      </c>
      <c r="P46" s="229">
        <f t="shared" si="5"/>
        <v>5.7358730102873116E-3</v>
      </c>
      <c r="Q46" s="229">
        <f t="shared" si="5"/>
        <v>1.2470389580653536E-2</v>
      </c>
      <c r="R46" s="229">
        <f t="shared" si="5"/>
        <v>3.664365736995006E-3</v>
      </c>
      <c r="S46" s="229">
        <f t="shared" si="5"/>
        <v>-1.6991309492335578E-2</v>
      </c>
      <c r="T46" s="229">
        <f t="shared" si="5"/>
        <v>-1.9141284022609762E-3</v>
      </c>
      <c r="U46" s="229">
        <f t="shared" si="5"/>
        <v>-1.6031645365651049E-3</v>
      </c>
      <c r="V46" s="229">
        <f t="shared" si="5"/>
        <v>-3.9522780356144264E-3</v>
      </c>
    </row>
    <row r="47" spans="4:25" x14ac:dyDescent="0.25">
      <c r="D47" s="4" t="s">
        <v>70</v>
      </c>
      <c r="E47" s="229"/>
      <c r="F47" s="229"/>
      <c r="G47" s="229"/>
      <c r="H47" s="229">
        <f t="shared" si="5"/>
        <v>7.9856585973854186E-5</v>
      </c>
      <c r="I47" s="229">
        <f t="shared" si="5"/>
        <v>-1.4797369725054757E-2</v>
      </c>
      <c r="J47" s="229">
        <f t="shared" si="5"/>
        <v>2.3646431753491536E-3</v>
      </c>
      <c r="K47" s="229">
        <f t="shared" si="5"/>
        <v>-1.9660844497333386E-3</v>
      </c>
      <c r="L47" s="229">
        <f t="shared" si="5"/>
        <v>6.1495073451915327E-3</v>
      </c>
      <c r="M47" s="229">
        <f t="shared" si="5"/>
        <v>-4.8788835954670928E-3</v>
      </c>
      <c r="N47" s="229">
        <f t="shared" si="5"/>
        <v>-2.5039083687474202E-3</v>
      </c>
      <c r="O47" s="229">
        <f t="shared" si="5"/>
        <v>7.2824484064396445E-3</v>
      </c>
      <c r="P47" s="229">
        <f t="shared" si="5"/>
        <v>1.0911307110344768E-3</v>
      </c>
      <c r="Q47" s="229">
        <f t="shared" si="5"/>
        <v>8.527363928321461E-3</v>
      </c>
      <c r="R47" s="229">
        <f t="shared" si="5"/>
        <v>4.5302856369359989E-4</v>
      </c>
      <c r="S47" s="229">
        <f t="shared" si="5"/>
        <v>-1.0111727848685833E-2</v>
      </c>
      <c r="T47" s="229">
        <f t="shared" si="5"/>
        <v>3.3322753812350806E-4</v>
      </c>
      <c r="U47" s="229">
        <f t="shared" si="5"/>
        <v>-1.2861211715568814E-3</v>
      </c>
      <c r="V47" s="229">
        <f t="shared" si="5"/>
        <v>-3.0922053770215383E-3</v>
      </c>
    </row>
    <row r="48" spans="4:25" x14ac:dyDescent="0.25">
      <c r="D48" s="4" t="s">
        <v>71</v>
      </c>
      <c r="H48" s="229">
        <f t="shared" si="5"/>
        <v>7.4138533189330863E-4</v>
      </c>
      <c r="I48" s="229">
        <f t="shared" si="5"/>
        <v>-1.2171327423430463E-2</v>
      </c>
      <c r="J48" s="229">
        <f t="shared" si="5"/>
        <v>1.1726448533116891E-3</v>
      </c>
      <c r="K48" s="229">
        <f t="shared" si="5"/>
        <v>-1.866005391107602E-3</v>
      </c>
      <c r="L48" s="229">
        <f t="shared" si="5"/>
        <v>3.0068648872055024E-3</v>
      </c>
      <c r="M48" s="229">
        <f t="shared" si="5"/>
        <v>-2.842861391979085E-3</v>
      </c>
      <c r="N48" s="229">
        <f t="shared" si="5"/>
        <v>-2.5371288773363043E-3</v>
      </c>
      <c r="O48" s="229">
        <f t="shared" si="5"/>
        <v>5.5115620770713296E-3</v>
      </c>
      <c r="P48" s="229">
        <f t="shared" si="5"/>
        <v>2.0035571960632563E-3</v>
      </c>
      <c r="Q48" s="229">
        <f t="shared" si="5"/>
        <v>8.6225317853980289E-3</v>
      </c>
      <c r="R48" s="229">
        <f t="shared" si="5"/>
        <v>6.2203546904882924E-4</v>
      </c>
      <c r="S48" s="229">
        <f t="shared" si="5"/>
        <v>-9.4466942774487101E-3</v>
      </c>
      <c r="T48" s="229">
        <f t="shared" si="5"/>
        <v>-1.6426923319491583E-3</v>
      </c>
      <c r="U48" s="229">
        <f t="shared" si="5"/>
        <v>-1.0682850825671287E-4</v>
      </c>
      <c r="V48" s="229">
        <f t="shared" si="5"/>
        <v>-2.2466312276428766E-3</v>
      </c>
    </row>
    <row r="50" spans="5:25" x14ac:dyDescent="0.25">
      <c r="H50" s="229">
        <f>MIN(H42:H48)</f>
        <v>7.9856585973854186E-5</v>
      </c>
      <c r="I50" s="229">
        <f t="shared" ref="I50:V50" si="6">MIN(I42:I48)</f>
        <v>-1.9761474386620199E-2</v>
      </c>
      <c r="J50" s="229">
        <f t="shared" si="6"/>
        <v>-5.4813100399999995E-3</v>
      </c>
      <c r="K50" s="229">
        <f t="shared" si="6"/>
        <v>-1.9660844497333386E-3</v>
      </c>
      <c r="L50" s="229">
        <f t="shared" si="6"/>
        <v>9.4397408190303404E-4</v>
      </c>
      <c r="M50" s="229">
        <f t="shared" si="6"/>
        <v>-6.2886677570164942E-3</v>
      </c>
      <c r="N50" s="229">
        <f t="shared" si="6"/>
        <v>-3.5446712185753324E-3</v>
      </c>
      <c r="O50" s="229">
        <f t="shared" si="6"/>
        <v>6.4580589750462981E-4</v>
      </c>
      <c r="P50" s="229">
        <f t="shared" si="6"/>
        <v>1.0911307110344768E-3</v>
      </c>
      <c r="Q50" s="229">
        <f t="shared" si="6"/>
        <v>8.2220777952465244E-3</v>
      </c>
      <c r="R50" s="229">
        <f t="shared" si="6"/>
        <v>-6.2626819999999847E-4</v>
      </c>
      <c r="S50" s="229">
        <f t="shared" si="6"/>
        <v>-2.9404204160000003E-2</v>
      </c>
      <c r="T50" s="229">
        <f t="shared" si="6"/>
        <v>-1.9141284022609762E-3</v>
      </c>
      <c r="U50" s="229">
        <f t="shared" si="6"/>
        <v>-2.0363817600000003E-3</v>
      </c>
      <c r="V50" s="229">
        <f t="shared" si="6"/>
        <v>-3.9522780356144264E-3</v>
      </c>
    </row>
    <row r="51" spans="5:25" x14ac:dyDescent="0.25">
      <c r="H51" s="229">
        <f>MAX(H42:H48)</f>
        <v>2.4272619238100684E-3</v>
      </c>
      <c r="I51" s="229">
        <f t="shared" ref="I51:V51" si="7">MAX(I42:I48)</f>
        <v>-7.1971706848320627E-3</v>
      </c>
      <c r="J51" s="229">
        <f t="shared" si="7"/>
        <v>2.3646431753491536E-3</v>
      </c>
      <c r="K51" s="229">
        <f t="shared" si="7"/>
        <v>1.3277719792852906E-3</v>
      </c>
      <c r="L51" s="229">
        <f t="shared" si="7"/>
        <v>6.1495073451915327E-3</v>
      </c>
      <c r="M51" s="229">
        <f t="shared" si="7"/>
        <v>1.9352180399999997E-3</v>
      </c>
      <c r="N51" s="229">
        <f t="shared" si="7"/>
        <v>3.0807940000000004E-3</v>
      </c>
      <c r="O51" s="229">
        <f t="shared" si="7"/>
        <v>7.2824484064396445E-3</v>
      </c>
      <c r="P51" s="229">
        <f t="shared" si="7"/>
        <v>7.5318283600000011E-3</v>
      </c>
      <c r="Q51" s="229">
        <f t="shared" si="7"/>
        <v>1.3962655079999999E-2</v>
      </c>
      <c r="R51" s="229">
        <f t="shared" si="7"/>
        <v>3.664365736995006E-3</v>
      </c>
      <c r="S51" s="229">
        <f t="shared" si="7"/>
        <v>-9.4466942774487101E-3</v>
      </c>
      <c r="T51" s="229">
        <f t="shared" si="7"/>
        <v>7.0456861277067547E-3</v>
      </c>
      <c r="U51" s="229">
        <f t="shared" si="7"/>
        <v>2.8107626049961639E-3</v>
      </c>
      <c r="V51" s="229">
        <f t="shared" si="7"/>
        <v>-7.8322635479823998E-4</v>
      </c>
    </row>
    <row r="53" spans="5:25" x14ac:dyDescent="0.25">
      <c r="H53" s="229">
        <f>H51-H50</f>
        <v>2.3474053378362142E-3</v>
      </c>
      <c r="I53" s="229">
        <f t="shared" ref="I53:V53" si="8">I51-I50</f>
        <v>1.2564303701788137E-2</v>
      </c>
      <c r="J53" s="229">
        <f t="shared" si="8"/>
        <v>7.8459532153491527E-3</v>
      </c>
      <c r="K53" s="229">
        <f t="shared" si="8"/>
        <v>3.2938564290186292E-3</v>
      </c>
      <c r="L53" s="229">
        <f t="shared" si="8"/>
        <v>5.2055332632884987E-3</v>
      </c>
      <c r="M53" s="229">
        <f t="shared" si="8"/>
        <v>8.2238857970164947E-3</v>
      </c>
      <c r="N53" s="229">
        <f t="shared" si="8"/>
        <v>6.6254652185753328E-3</v>
      </c>
      <c r="O53" s="229">
        <f t="shared" si="8"/>
        <v>6.6366425089350147E-3</v>
      </c>
      <c r="P53" s="229">
        <f t="shared" si="8"/>
        <v>6.4406976489655241E-3</v>
      </c>
      <c r="Q53" s="229">
        <f t="shared" si="8"/>
        <v>5.7405772847534745E-3</v>
      </c>
      <c r="R53" s="229">
        <f t="shared" si="8"/>
        <v>4.2906339369950044E-3</v>
      </c>
      <c r="S53" s="229">
        <f t="shared" si="8"/>
        <v>1.9957509882551294E-2</v>
      </c>
      <c r="T53" s="229">
        <f t="shared" si="8"/>
        <v>8.9598145299677311E-3</v>
      </c>
      <c r="U53" s="229">
        <f t="shared" si="8"/>
        <v>4.8471443649961646E-3</v>
      </c>
      <c r="V53" s="229">
        <f t="shared" si="8"/>
        <v>3.1690516808161864E-3</v>
      </c>
      <c r="X53" s="229">
        <f>AVERAGE(H53:V53)</f>
        <v>7.0765649867235245E-3</v>
      </c>
      <c r="Y53" s="229">
        <f>MEDIAN(H53:V53)</f>
        <v>6.4406976489655241E-3</v>
      </c>
    </row>
    <row r="55" spans="5:25" x14ac:dyDescent="0.25">
      <c r="H55" s="115"/>
    </row>
    <row r="56" spans="5:25" x14ac:dyDescent="0.25">
      <c r="F56" s="228">
        <v>1996</v>
      </c>
      <c r="G56" s="228">
        <v>1997</v>
      </c>
      <c r="H56" s="228">
        <v>1998</v>
      </c>
      <c r="I56" s="228">
        <v>1999</v>
      </c>
      <c r="J56" s="228">
        <v>2000</v>
      </c>
      <c r="K56" s="228">
        <v>2001</v>
      </c>
      <c r="L56" s="228">
        <v>2002</v>
      </c>
      <c r="M56" s="228">
        <v>2003</v>
      </c>
      <c r="N56" s="228">
        <v>2004</v>
      </c>
      <c r="O56" s="228">
        <v>2005</v>
      </c>
      <c r="P56" s="228">
        <v>2006</v>
      </c>
      <c r="Q56" s="228">
        <v>2007</v>
      </c>
      <c r="R56" s="228">
        <v>2008</v>
      </c>
      <c r="S56" s="228">
        <v>2009</v>
      </c>
      <c r="T56" s="228">
        <v>2010</v>
      </c>
      <c r="U56" s="228">
        <v>2011</v>
      </c>
      <c r="V56" s="228">
        <v>2012</v>
      </c>
      <c r="Y56" s="170" t="s">
        <v>289</v>
      </c>
    </row>
    <row r="57" spans="5:25" x14ac:dyDescent="0.25">
      <c r="E57" s="4" t="s">
        <v>326</v>
      </c>
      <c r="F57" s="224">
        <f>F3*100</f>
        <v>-9.9124273596928809</v>
      </c>
      <c r="G57" s="224">
        <f t="shared" ref="G57:V57" si="9">G3*100</f>
        <v>-6.3096028583150758</v>
      </c>
      <c r="H57" s="224">
        <f t="shared" si="9"/>
        <v>-5.3341931168346388</v>
      </c>
      <c r="I57" s="224">
        <f t="shared" si="9"/>
        <v>-7.4243490080902541</v>
      </c>
      <c r="J57" s="224">
        <f t="shared" si="9"/>
        <v>-12.266715287948458</v>
      </c>
      <c r="K57" s="224">
        <f t="shared" si="9"/>
        <v>-6.5090351700720488</v>
      </c>
      <c r="L57" s="224">
        <f t="shared" si="9"/>
        <v>-8.216442573933664</v>
      </c>
      <c r="M57" s="224">
        <f t="shared" si="9"/>
        <v>-2.7758614924171585</v>
      </c>
      <c r="N57" s="224">
        <f t="shared" si="9"/>
        <v>-2.3589316436655574</v>
      </c>
      <c r="O57" s="224">
        <f t="shared" si="9"/>
        <v>-2.8134682951237728</v>
      </c>
      <c r="P57" s="224">
        <f t="shared" si="9"/>
        <v>-3.1737161909935039</v>
      </c>
      <c r="Q57" s="224">
        <f t="shared" si="9"/>
        <v>-1.8139788088113573</v>
      </c>
      <c r="R57" s="224">
        <f t="shared" si="9"/>
        <v>-2.0897985361180105</v>
      </c>
      <c r="S57" s="224">
        <f t="shared" si="9"/>
        <v>-7.9976179398842691</v>
      </c>
      <c r="T57" s="224">
        <f t="shared" si="9"/>
        <v>-7.6583417580946902</v>
      </c>
      <c r="U57" s="224">
        <f t="shared" si="9"/>
        <v>-5.0734446752184628</v>
      </c>
      <c r="V57" s="224">
        <f t="shared" si="9"/>
        <v>-4.5432962974251643</v>
      </c>
    </row>
    <row r="58" spans="5:25" x14ac:dyDescent="0.25">
      <c r="E58" s="4" t="s">
        <v>85</v>
      </c>
      <c r="F58" s="224">
        <f>-F18*100</f>
        <v>-4.3957464194431382E-2</v>
      </c>
      <c r="G58" s="224">
        <f t="shared" ref="G58:V58" si="10">-G18*100</f>
        <v>-0.82998401388606569</v>
      </c>
      <c r="H58" s="224">
        <f t="shared" si="10"/>
        <v>-0.90412254707539652</v>
      </c>
      <c r="I58" s="224">
        <f t="shared" si="10"/>
        <v>0.31301019526764989</v>
      </c>
      <c r="J58" s="224">
        <f t="shared" si="10"/>
        <v>0.19574570993648099</v>
      </c>
      <c r="K58" s="224">
        <f t="shared" si="10"/>
        <v>0.38234624904724118</v>
      </c>
      <c r="L58" s="224">
        <f t="shared" si="10"/>
        <v>8.165976032669095E-2</v>
      </c>
      <c r="M58" s="224">
        <f t="shared" si="10"/>
        <v>0.36594589952459944</v>
      </c>
      <c r="N58" s="224">
        <f t="shared" si="10"/>
        <v>0.61965878725822987</v>
      </c>
      <c r="O58" s="224">
        <f t="shared" si="10"/>
        <v>6.8502579551096954E-2</v>
      </c>
      <c r="P58" s="224">
        <f t="shared" si="10"/>
        <v>-0.13185314005522869</v>
      </c>
      <c r="Q58" s="224">
        <f t="shared" si="10"/>
        <v>-0.99410631859503162</v>
      </c>
      <c r="R58" s="224">
        <f t="shared" si="10"/>
        <v>-1.0563098654999146</v>
      </c>
      <c r="S58" s="224">
        <f t="shared" si="10"/>
        <v>-0.11164043775504344</v>
      </c>
      <c r="T58" s="224">
        <f t="shared" si="10"/>
        <v>5.2628795439872395E-2</v>
      </c>
      <c r="U58" s="224">
        <f t="shared" si="10"/>
        <v>6.3311646265543683E-2</v>
      </c>
      <c r="V58" s="224">
        <f t="shared" si="10"/>
        <v>0.28797476902983132</v>
      </c>
    </row>
    <row r="59" spans="5:25" x14ac:dyDescent="0.25">
      <c r="E59" s="4" t="s">
        <v>327</v>
      </c>
      <c r="F59" s="224">
        <f>-F4</f>
        <v>1.1788257906281121</v>
      </c>
      <c r="G59" s="224">
        <f t="shared" ref="G59:V59" si="11">-G4</f>
        <v>-0.15298272958093465</v>
      </c>
      <c r="H59" s="224">
        <f t="shared" si="11"/>
        <v>-0.12683068481845031</v>
      </c>
      <c r="I59" s="224">
        <f t="shared" si="11"/>
        <v>-8.1375782219993198E-2</v>
      </c>
      <c r="J59" s="224">
        <f t="shared" si="11"/>
        <v>5.1139137379679322</v>
      </c>
      <c r="K59" s="224">
        <f t="shared" si="11"/>
        <v>-0.42823432788032689</v>
      </c>
      <c r="L59" s="224">
        <f t="shared" si="11"/>
        <v>1.431714327872629</v>
      </c>
      <c r="M59" s="224">
        <f t="shared" si="11"/>
        <v>1.3845784497192948</v>
      </c>
      <c r="N59" s="224">
        <f t="shared" si="11"/>
        <v>0</v>
      </c>
      <c r="O59" s="224">
        <f t="shared" si="11"/>
        <v>0.46727447065197791</v>
      </c>
      <c r="P59" s="224">
        <f t="shared" si="11"/>
        <v>0.34508035909118151</v>
      </c>
      <c r="Q59" s="224">
        <f t="shared" si="11"/>
        <v>-0.53121392645572885</v>
      </c>
      <c r="R59" s="224">
        <f t="shared" si="11"/>
        <v>7.074951569551502E-2</v>
      </c>
      <c r="S59" s="224">
        <f t="shared" si="11"/>
        <v>0.16786086205490083</v>
      </c>
      <c r="T59" s="224">
        <f t="shared" si="11"/>
        <v>0.17187514700968265</v>
      </c>
      <c r="U59" s="224">
        <f t="shared" si="11"/>
        <v>0.29347222206113149</v>
      </c>
      <c r="V59" s="224">
        <f t="shared" si="11"/>
        <v>-0.38028663207870145</v>
      </c>
    </row>
    <row r="60" spans="5:25" x14ac:dyDescent="0.25">
      <c r="E60" s="4" t="s">
        <v>328</v>
      </c>
      <c r="F60" s="224">
        <v>-8.7775590332591999</v>
      </c>
      <c r="G60" s="224">
        <v>-7.292569601782076</v>
      </c>
      <c r="H60" s="224">
        <v>-6.3651463487284854</v>
      </c>
      <c r="I60" s="224">
        <v>-7.192714595042597</v>
      </c>
      <c r="J60" s="224">
        <v>-6.9570558400440436</v>
      </c>
      <c r="K60" s="224">
        <v>-6.5549232489051343</v>
      </c>
      <c r="L60" s="224">
        <v>-6.7030684857343443</v>
      </c>
      <c r="M60" s="224">
        <v>-1.0253371431732641</v>
      </c>
      <c r="N60" s="224">
        <v>-1.7392728564073274</v>
      </c>
      <c r="O60" s="224">
        <v>-2.2776912449206979</v>
      </c>
      <c r="P60" s="224">
        <v>-2.9604889719575511</v>
      </c>
      <c r="Q60" s="224">
        <v>-3.3392990538621175</v>
      </c>
      <c r="R60" s="224">
        <v>-3.0753588859224101</v>
      </c>
      <c r="S60" s="224">
        <v>-7.9413975155844119</v>
      </c>
      <c r="T60" s="224">
        <v>-7.433837815645135</v>
      </c>
      <c r="U60" s="224">
        <v>-4.7166608068917872</v>
      </c>
      <c r="V60" s="224">
        <v>-4.6356081604740345</v>
      </c>
    </row>
    <row r="61" spans="5:25" x14ac:dyDescent="0.25">
      <c r="F61" s="233"/>
    </row>
  </sheetData>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dimension ref="A1:S79"/>
  <sheetViews>
    <sheetView showGridLines="0" topLeftCell="A52" workbookViewId="0">
      <selection activeCell="E52" sqref="E52"/>
    </sheetView>
  </sheetViews>
  <sheetFormatPr defaultRowHeight="15" x14ac:dyDescent="0.25"/>
  <cols>
    <col min="1" max="16384" width="9.140625" style="4"/>
  </cols>
  <sheetData>
    <row r="1" spans="1:19" x14ac:dyDescent="0.25">
      <c r="B1" s="4">
        <f>[4]SK_CAB_ECB!D4</f>
        <v>1995</v>
      </c>
      <c r="C1" s="4">
        <f>[4]SK_CAB_ECB!E4</f>
        <v>1996</v>
      </c>
      <c r="D1" s="4">
        <f>[4]SK_CAB_ECB!F4</f>
        <v>1997</v>
      </c>
      <c r="E1" s="4">
        <f>[4]SK_CAB_ECB!G4</f>
        <v>1998</v>
      </c>
      <c r="F1" s="4">
        <f>[4]SK_CAB_ECB!H4</f>
        <v>1999</v>
      </c>
      <c r="G1" s="4">
        <f>[4]SK_CAB_ECB!I4</f>
        <v>2000</v>
      </c>
      <c r="H1" s="4">
        <f>[4]SK_CAB_ECB!J4</f>
        <v>2001</v>
      </c>
      <c r="I1" s="4">
        <f>[4]SK_CAB_ECB!K4</f>
        <v>2002</v>
      </c>
      <c r="J1" s="4">
        <f>[4]SK_CAB_ECB!L4</f>
        <v>2003</v>
      </c>
      <c r="K1" s="4">
        <f>[4]SK_CAB_ECB!M4</f>
        <v>2004</v>
      </c>
      <c r="L1" s="4">
        <f>[4]SK_CAB_ECB!N4</f>
        <v>2005</v>
      </c>
      <c r="M1" s="4">
        <f>[4]SK_CAB_ECB!O4</f>
        <v>2006</v>
      </c>
      <c r="N1" s="4">
        <f>[4]SK_CAB_ECB!P4</f>
        <v>2007</v>
      </c>
      <c r="O1" s="4">
        <f>[4]SK_CAB_ECB!Q4</f>
        <v>2008</v>
      </c>
      <c r="P1" s="4">
        <f>[4]SK_CAB_ECB!R4</f>
        <v>2009</v>
      </c>
      <c r="Q1" s="4">
        <f>[4]SK_CAB_ECB!S4</f>
        <v>2010</v>
      </c>
      <c r="R1" s="4">
        <f>[4]SK_CAB_ECB!T4</f>
        <v>2011</v>
      </c>
      <c r="S1" s="4">
        <f>[4]SK_CAB_ECB!U4</f>
        <v>2012</v>
      </c>
    </row>
    <row r="2" spans="1:19" x14ac:dyDescent="0.25">
      <c r="A2" s="4" t="str">
        <f>[4]SK_CAB_ECB!C6</f>
        <v>YV</v>
      </c>
      <c r="B2" s="4">
        <f>[4]SK_CAB_ECB!D6</f>
        <v>32107.930486400339</v>
      </c>
      <c r="C2" s="4">
        <f>[4]SK_CAB_ECB!E6</f>
        <v>34685.879913186523</v>
      </c>
      <c r="D2" s="4">
        <f>[4]SK_CAB_ECB!F6</f>
        <v>36675.335999999988</v>
      </c>
      <c r="E2" s="4">
        <f>[4]SK_CAB_ECB!G6</f>
        <v>38274.729999999981</v>
      </c>
      <c r="F2" s="4">
        <f>[4]SK_CAB_ECB!H6</f>
        <v>38289.176000000007</v>
      </c>
      <c r="G2" s="4">
        <f>[4]SK_CAB_ECB!I6</f>
        <v>38813.121999999988</v>
      </c>
      <c r="H2" s="4">
        <f>[4]SK_CAB_ECB!J6</f>
        <v>40164.591000000051</v>
      </c>
      <c r="I2" s="4">
        <f>[4]SK_CAB_ECB!K6</f>
        <v>42005.291000000099</v>
      </c>
      <c r="J2" s="4">
        <f>[4]SK_CAB_ECB!L6</f>
        <v>44011.055000000008</v>
      </c>
      <c r="K2" s="4">
        <f>[4]SK_CAB_ECB!M6</f>
        <v>46237.048000000003</v>
      </c>
      <c r="L2" s="4">
        <f>[4]SK_CAB_ECB!N6</f>
        <v>49314.2239999999</v>
      </c>
      <c r="M2" s="4">
        <f>[4]SK_CAB_ECB!O6</f>
        <v>53429.696999999898</v>
      </c>
      <c r="N2" s="4">
        <f>[4]SK_CAB_ECB!P6</f>
        <v>59036.575000000004</v>
      </c>
      <c r="O2" s="4">
        <f>[4]SK_CAB_ECB!Q6</f>
        <v>62431.460000000006</v>
      </c>
      <c r="P2" s="4">
        <f>[4]SK_CAB_ECB!R6</f>
        <v>59350.080000000002</v>
      </c>
      <c r="Q2" s="4">
        <f>[4]SK_CAB_ECB!S6</f>
        <v>61976.523000000001</v>
      </c>
      <c r="R2" s="4">
        <f>[4]SK_CAB_ECB!T6</f>
        <v>63825.439999999995</v>
      </c>
      <c r="S2" s="4">
        <f>[4]SK_CAB_ECB!U6</f>
        <v>64975.131000000001</v>
      </c>
    </row>
    <row r="3" spans="1:19" x14ac:dyDescent="0.25">
      <c r="A3" s="4" t="str">
        <f>[4]SK_CAB_ECB!C7</f>
        <v>YV_T</v>
      </c>
      <c r="B3" s="4">
        <f>[4]SK_CAB_ECB!D7</f>
        <v>32967.051460880437</v>
      </c>
      <c r="C3" s="4">
        <f>[4]SK_CAB_ECB!E7</f>
        <v>34262.214492775405</v>
      </c>
      <c r="D3" s="4">
        <f>[4]SK_CAB_ECB!F7</f>
        <v>35576.931976510838</v>
      </c>
      <c r="E3" s="4">
        <f>[4]SK_CAB_ECB!G7</f>
        <v>36892.233380043355</v>
      </c>
      <c r="F3" s="4">
        <f>[4]SK_CAB_ECB!H7</f>
        <v>38225.275842827847</v>
      </c>
      <c r="G3" s="4">
        <f>[4]SK_CAB_ECB!I7</f>
        <v>39644.591330391311</v>
      </c>
      <c r="H3" s="4">
        <f>[4]SK_CAB_ECB!J7</f>
        <v>41231.343723300139</v>
      </c>
      <c r="I3" s="4">
        <f>[4]SK_CAB_ECB!K7</f>
        <v>43049.389972563702</v>
      </c>
      <c r="J3" s="4">
        <f>[4]SK_CAB_ECB!L7</f>
        <v>45134.512616694345</v>
      </c>
      <c r="K3" s="4">
        <f>[4]SK_CAB_ECB!M7</f>
        <v>47490.155747685931</v>
      </c>
      <c r="L3" s="4">
        <f>[4]SK_CAB_ECB!N7</f>
        <v>50076.901810028648</v>
      </c>
      <c r="M3" s="4">
        <f>[4]SK_CAB_ECB!O7</f>
        <v>52796.988838602498</v>
      </c>
      <c r="N3" s="4">
        <f>[4]SK_CAB_ECB!P7</f>
        <v>55500.302389777898</v>
      </c>
      <c r="O3" s="4">
        <f>[4]SK_CAB_ECB!Q7</f>
        <v>58029.006813933884</v>
      </c>
      <c r="P3" s="4">
        <f>[4]SK_CAB_ECB!R7</f>
        <v>60325.6225518313</v>
      </c>
      <c r="Q3" s="4">
        <f>[4]SK_CAB_ECB!S7</f>
        <v>62483.777849762999</v>
      </c>
      <c r="R3" s="4">
        <f>[4]SK_CAB_ECB!T7</f>
        <v>64581.395900589763</v>
      </c>
      <c r="S3" s="4">
        <f>[4]SK_CAB_ECB!U7</f>
        <v>66691.44746980803</v>
      </c>
    </row>
    <row r="4" spans="1:19" x14ac:dyDescent="0.25">
      <c r="A4" s="4" t="str">
        <f>[4]SK_CAB_ECB!C8</f>
        <v>WP</v>
      </c>
      <c r="B4" s="4">
        <f>[4]SK_CAB_ECB!D8</f>
        <v>7.0254031741212681E-3</v>
      </c>
      <c r="C4" s="4">
        <f>[4]SK_CAB_ECB!E8</f>
        <v>7.3751630577279272E-3</v>
      </c>
      <c r="D4" s="4">
        <f>[4]SK_CAB_ECB!F8</f>
        <v>8.3195257617077589E-3</v>
      </c>
      <c r="E4" s="4">
        <f>[4]SK_CAB_ECB!G8</f>
        <v>8.4816438115370655E-3</v>
      </c>
      <c r="F4" s="4">
        <f>[4]SK_CAB_ECB!H8</f>
        <v>8.0948613459902782E-3</v>
      </c>
      <c r="G4" s="4">
        <f>[4]SK_CAB_ECB!I8</f>
        <v>8.3460693602659675E-3</v>
      </c>
      <c r="H4" s="4">
        <f>[4]SK_CAB_ECB!J8</f>
        <v>8.1742583482716496E-3</v>
      </c>
      <c r="I4" s="4">
        <f>[4]SK_CAB_ECB!K8</f>
        <v>8.4834775501814157E-3</v>
      </c>
      <c r="J4" s="4">
        <f>[4]SK_CAB_ECB!L8</f>
        <v>8.3160283563537638E-3</v>
      </c>
      <c r="K4" s="4">
        <f>[4]SK_CAB_ECB!M8</f>
        <v>8.2631566581925706E-3</v>
      </c>
      <c r="L4" s="4">
        <f>[4]SK_CAB_ECB!N8</f>
        <v>8.6216950550363301E-3</v>
      </c>
      <c r="M4" s="4">
        <f>[4]SK_CAB_ECB!O8</f>
        <v>8.836429366897906E-3</v>
      </c>
      <c r="N4" s="4">
        <f>[4]SK_CAB_ECB!P8</f>
        <v>9.4002289483462124E-3</v>
      </c>
      <c r="O4" s="4">
        <f>[4]SK_CAB_ECB!Q8</f>
        <v>9.3428876818530422E-3</v>
      </c>
      <c r="P4" s="4">
        <f>[4]SK_CAB_ECB!R8</f>
        <v>9.0811925120418049E-3</v>
      </c>
      <c r="Q4" s="4">
        <f>[4]SK_CAB_ECB!S8</f>
        <v>9.4490865207840589E-3</v>
      </c>
      <c r="R4" s="4">
        <f>[4]SK_CAB_ECB!T8</f>
        <v>9.4608399450407943E-3</v>
      </c>
      <c r="S4" s="4">
        <f>[4]SK_CAB_ECB!U8</f>
        <v>9.4161948985276561E-3</v>
      </c>
    </row>
    <row r="5" spans="1:19" x14ac:dyDescent="0.25">
      <c r="A5" s="4" t="str">
        <f>[4]SK_CAB_ECB!C9</f>
        <v>WP_T</v>
      </c>
      <c r="B5" s="4">
        <f>[4]SK_CAB_ECB!D9</f>
        <v>7.3923386484242033E-3</v>
      </c>
      <c r="C5" s="4">
        <f>[4]SK_CAB_ECB!E9</f>
        <v>7.6056948458556621E-3</v>
      </c>
      <c r="D5" s="4">
        <f>[4]SK_CAB_ECB!F9</f>
        <v>7.8119403674962408E-3</v>
      </c>
      <c r="E5" s="4">
        <f>[4]SK_CAB_ECB!G9</f>
        <v>7.988391232722436E-3</v>
      </c>
      <c r="F5" s="4">
        <f>[4]SK_CAB_ECB!H9</f>
        <v>8.1277220541653341E-3</v>
      </c>
      <c r="G5" s="4">
        <f>[4]SK_CAB_ECB!I9</f>
        <v>8.23917170500248E-3</v>
      </c>
      <c r="H5" s="4">
        <f>[4]SK_CAB_ECB!J9</f>
        <v>8.331839436338296E-3</v>
      </c>
      <c r="I5" s="4">
        <f>[4]SK_CAB_ECB!K9</f>
        <v>8.4190852712851798E-3</v>
      </c>
      <c r="J5" s="4">
        <f>[4]SK_CAB_ECB!L9</f>
        <v>8.5094841598516244E-3</v>
      </c>
      <c r="K5" s="4">
        <f>[4]SK_CAB_ECB!M9</f>
        <v>8.6141772164040724E-3</v>
      </c>
      <c r="L5" s="4">
        <f>[4]SK_CAB_ECB!N9</f>
        <v>8.7381930461626987E-3</v>
      </c>
      <c r="M5" s="4">
        <f>[4]SK_CAB_ECB!O9</f>
        <v>8.8746144679203789E-3</v>
      </c>
      <c r="N5" s="4">
        <f>[4]SK_CAB_ECB!P9</f>
        <v>9.0120967767742411E-3</v>
      </c>
      <c r="O5" s="4">
        <f>[4]SK_CAB_ECB!Q9</f>
        <v>9.137275705669648E-3</v>
      </c>
      <c r="P5" s="4">
        <f>[4]SK_CAB_ECB!R9</f>
        <v>9.2490814354369878E-3</v>
      </c>
      <c r="Q5" s="4">
        <f>[4]SK_CAB_ECB!S9</f>
        <v>9.3534122248354959E-3</v>
      </c>
      <c r="R5" s="4">
        <f>[4]SK_CAB_ECB!T9</f>
        <v>9.4507126920919983E-3</v>
      </c>
      <c r="S5" s="4">
        <f>[4]SK_CAB_ECB!U9</f>
        <v>9.5447113845119891E-3</v>
      </c>
    </row>
    <row r="6" spans="1:19" x14ac:dyDescent="0.25">
      <c r="A6" s="4" t="str">
        <f>[4]SK_CAB_ECB!C10</f>
        <v>EP</v>
      </c>
      <c r="B6" s="4">
        <f>[4]SK_CAB_ECB!D10</f>
        <v>1633.88375</v>
      </c>
      <c r="C6" s="4">
        <f>[4]SK_CAB_ECB!E10</f>
        <v>1697.3992499999999</v>
      </c>
      <c r="D6" s="4">
        <f>[4]SK_CAB_ECB!F10</f>
        <v>1676.6165000000001</v>
      </c>
      <c r="E6" s="4">
        <f>[4]SK_CAB_ECB!G10</f>
        <v>1663.1934999999999</v>
      </c>
      <c r="F6" s="4">
        <f>[4]SK_CAB_ECB!H10</f>
        <v>1604.4814999999999</v>
      </c>
      <c r="G6" s="4">
        <f>[4]SK_CAB_ECB!I10</f>
        <v>1571.0532499999999</v>
      </c>
      <c r="H6" s="4">
        <f>[4]SK_CAB_ECB!J10</f>
        <v>1584.7980000000002</v>
      </c>
      <c r="I6" s="4">
        <f>[4]SK_CAB_ECB!K10</f>
        <v>1586.6559999999999</v>
      </c>
      <c r="J6" s="4">
        <f>[4]SK_CAB_ECB!L10</f>
        <v>1605.8142499999999</v>
      </c>
      <c r="K6" s="4">
        <f>[4]SK_CAB_ECB!M10</f>
        <v>1606.2834999999998</v>
      </c>
      <c r="L6" s="4">
        <f>[4]SK_CAB_ECB!N10</f>
        <v>1647.8432499999999</v>
      </c>
      <c r="M6" s="4">
        <f>[4]SK_CAB_ECB!O10</f>
        <v>1688.6882500000002</v>
      </c>
      <c r="N6" s="4">
        <f>[4]SK_CAB_ECB!P10</f>
        <v>1731.6122499999999</v>
      </c>
      <c r="O6" s="4">
        <f>[4]SK_CAB_ECB!Q10</f>
        <v>1798.3385000000001</v>
      </c>
      <c r="P6" s="4">
        <f>[4]SK_CAB_ECB!R10</f>
        <v>1753.1067500000001</v>
      </c>
      <c r="Q6" s="4">
        <f>[4]SK_CAB_ECB!S10</f>
        <v>1715.85925</v>
      </c>
      <c r="R6" s="4">
        <f>[4]SK_CAB_ECB!T10</f>
        <v>1754.7732499999997</v>
      </c>
      <c r="S6" s="4">
        <f>[4]SK_CAB_ECB!U10</f>
        <v>1760.2395000000001</v>
      </c>
    </row>
    <row r="7" spans="1:19" x14ac:dyDescent="0.25">
      <c r="A7" s="4" t="str">
        <f>[4]SK_CAB_ECB!C11</f>
        <v>EP_T</v>
      </c>
      <c r="B7" s="4">
        <f>[4]SK_CAB_ECB!D11</f>
        <v>1665.3127013636481</v>
      </c>
      <c r="C7" s="4">
        <f>[4]SK_CAB_ECB!E11</f>
        <v>1654.3020729433451</v>
      </c>
      <c r="D7" s="4">
        <f>[4]SK_CAB_ECB!F11</f>
        <v>1642.3208711967898</v>
      </c>
      <c r="E7" s="4">
        <f>[4]SK_CAB_ECB!G11</f>
        <v>1629.7533180359869</v>
      </c>
      <c r="F7" s="4">
        <f>[4]SK_CAB_ECB!H11</f>
        <v>1618.0877693956832</v>
      </c>
      <c r="G7" s="4">
        <f>[4]SK_CAB_ECB!I11</f>
        <v>1609.8607871612132</v>
      </c>
      <c r="H7" s="4">
        <f>[4]SK_CAB_ECB!J11</f>
        <v>1607.1191457872146</v>
      </c>
      <c r="I7" s="4">
        <f>[4]SK_CAB_ECB!K11</f>
        <v>1610.6291219740149</v>
      </c>
      <c r="J7" s="4">
        <f>[4]SK_CAB_ECB!L11</f>
        <v>1620.4755425012072</v>
      </c>
      <c r="K7" s="4">
        <f>[4]SK_CAB_ECB!M11</f>
        <v>1636.0008464905443</v>
      </c>
      <c r="L7" s="4">
        <f>[4]SK_CAB_ECB!N11</f>
        <v>1656.0816842693039</v>
      </c>
      <c r="M7" s="4">
        <f>[4]SK_CAB_ECB!O11</f>
        <v>1678.5522704240357</v>
      </c>
      <c r="N7" s="4">
        <f>[4]SK_CAB_ECB!P11</f>
        <v>1700.8592461091182</v>
      </c>
      <c r="O7" s="4">
        <f>[4]SK_CAB_ECB!Q11</f>
        <v>1720.6594657449896</v>
      </c>
      <c r="P7" s="4">
        <f>[4]SK_CAB_ECB!R11</f>
        <v>1736.5472107472974</v>
      </c>
      <c r="Q7" s="4">
        <f>[4]SK_CAB_ECB!S11</f>
        <v>1749.664013737266</v>
      </c>
      <c r="R7" s="4">
        <f>[4]SK_CAB_ECB!T11</f>
        <v>1761.7642721430889</v>
      </c>
      <c r="S7" s="4">
        <f>[4]SK_CAB_ECB!U11</f>
        <v>1773.5043345047904</v>
      </c>
    </row>
    <row r="8" spans="1:19" x14ac:dyDescent="0.25">
      <c r="A8" s="4" t="str">
        <f>[4]SK_CAB_ECB!C12</f>
        <v>F</v>
      </c>
      <c r="B8" s="4">
        <f>[4]SK_CAB_ECB!D12</f>
        <v>16154.821263280141</v>
      </c>
      <c r="C8" s="4">
        <f>[4]SK_CAB_ECB!E12</f>
        <v>16896.858686440515</v>
      </c>
      <c r="D8" s="4">
        <f>[4]SK_CAB_ECB!F12</f>
        <v>17716.505350809752</v>
      </c>
      <c r="E8" s="4">
        <f>[4]SK_CAB_ECB!G12</f>
        <v>18167.584002963336</v>
      </c>
      <c r="F8" s="4">
        <f>[4]SK_CAB_ECB!H12</f>
        <v>18954.357379191555</v>
      </c>
      <c r="G8" s="4">
        <f>[4]SK_CAB_ECB!I12</f>
        <v>19120.279900331836</v>
      </c>
      <c r="H8" s="4">
        <f>[4]SK_CAB_ECB!J12</f>
        <v>20505.593339931169</v>
      </c>
      <c r="I8" s="4">
        <f>[4]SK_CAB_ECB!K12</f>
        <v>21211.443613990687</v>
      </c>
      <c r="J8" s="4">
        <f>[4]SK_CAB_ECB!L12</f>
        <v>22402.187202481313</v>
      </c>
      <c r="K8" s="4">
        <f>[4]SK_CAB_ECB!M12</f>
        <v>24565.714865045975</v>
      </c>
      <c r="L8" s="4">
        <f>[4]SK_CAB_ECB!N12</f>
        <v>25661.399999999951</v>
      </c>
      <c r="M8" s="4">
        <f>[4]SK_CAB_ECB!O12</f>
        <v>28749.68956825283</v>
      </c>
      <c r="N8" s="4">
        <f>[4]SK_CAB_ECB!P12</f>
        <v>31992.729871822095</v>
      </c>
      <c r="O8" s="4">
        <f>[4]SK_CAB_ECB!Q12</f>
        <v>34429.190696745791</v>
      </c>
      <c r="P8" s="4">
        <f>[4]SK_CAB_ECB!R12</f>
        <v>31527.793359190327</v>
      </c>
      <c r="Q8" s="4">
        <f>[4]SK_CAB_ECB!S12</f>
        <v>33320.10619120302</v>
      </c>
      <c r="R8" s="4">
        <f>[4]SK_CAB_ECB!T12</f>
        <v>34027.998478846101</v>
      </c>
      <c r="S8" s="4">
        <f>[4]SK_CAB_ECB!U12</f>
        <v>35040.519727444873</v>
      </c>
    </row>
    <row r="9" spans="1:19" x14ac:dyDescent="0.25">
      <c r="A9" s="4" t="str">
        <f>[4]SK_CAB_ECB!C13</f>
        <v>F_T</v>
      </c>
      <c r="B9" s="4">
        <f>[4]SK_CAB_ECB!D13</f>
        <v>16074.664261524294</v>
      </c>
      <c r="C9" s="4">
        <f>[4]SK_CAB_ECB!E13</f>
        <v>16718.889005586294</v>
      </c>
      <c r="D9" s="4">
        <f>[4]SK_CAB_ECB!F13</f>
        <v>17391.815773387396</v>
      </c>
      <c r="E9" s="4">
        <f>[4]SK_CAB_ECB!G13</f>
        <v>18104.216725906645</v>
      </c>
      <c r="F9" s="4">
        <f>[4]SK_CAB_ECB!H13</f>
        <v>18880.127363831019</v>
      </c>
      <c r="G9" s="4">
        <f>[4]SK_CAB_ECB!I13</f>
        <v>19749.864097045865</v>
      </c>
      <c r="H9" s="4">
        <f>[4]SK_CAB_ECB!J13</f>
        <v>20751.895224529231</v>
      </c>
      <c r="I9" s="4">
        <f>[4]SK_CAB_ECB!K13</f>
        <v>21908.736816222412</v>
      </c>
      <c r="J9" s="4">
        <f>[4]SK_CAB_ECB!L13</f>
        <v>23238.143864940266</v>
      </c>
      <c r="K9" s="4">
        <f>[4]SK_CAB_ECB!M13</f>
        <v>24734.345887761865</v>
      </c>
      <c r="L9" s="4">
        <f>[4]SK_CAB_ECB!N13</f>
        <v>26355.685877834054</v>
      </c>
      <c r="M9" s="4">
        <f>[4]SK_CAB_ECB!O13</f>
        <v>28040.392240040001</v>
      </c>
      <c r="N9" s="4">
        <f>[4]SK_CAB_ECB!P13</f>
        <v>29682.755734457834</v>
      </c>
      <c r="O9" s="4">
        <f>[4]SK_CAB_ECB!Q13</f>
        <v>31179.623258513318</v>
      </c>
      <c r="P9" s="4">
        <f>[4]SK_CAB_ECB!R13</f>
        <v>32494.141085817748</v>
      </c>
      <c r="Q9" s="4">
        <f>[4]SK_CAB_ECB!S13</f>
        <v>33702.572678738048</v>
      </c>
      <c r="R9" s="4">
        <f>[4]SK_CAB_ECB!T13</f>
        <v>34862.941765529962</v>
      </c>
      <c r="S9" s="4">
        <f>[4]SK_CAB_ECB!U13</f>
        <v>36029.808984127776</v>
      </c>
    </row>
    <row r="10" spans="1:19" x14ac:dyDescent="0.25">
      <c r="A10" s="4" t="str">
        <f>[4]SK_CAB_ECB!C14</f>
        <v>CP</v>
      </c>
      <c r="B10" s="4">
        <f>[4]SK_CAB_ECB!D14</f>
        <v>18020.718118235833</v>
      </c>
      <c r="C10" s="4">
        <f>[4]SK_CAB_ECB!E14</f>
        <v>19458.26828151392</v>
      </c>
      <c r="D10" s="4">
        <f>[4]SK_CAB_ECB!F14</f>
        <v>20517.178</v>
      </c>
      <c r="E10" s="4">
        <f>[4]SK_CAB_ECB!G14</f>
        <v>21869.085999999999</v>
      </c>
      <c r="F10" s="4">
        <f>[4]SK_CAB_ECB!H14</f>
        <v>21951.926000000003</v>
      </c>
      <c r="G10" s="4">
        <f>[4]SK_CAB_ECB!I14</f>
        <v>22442.909</v>
      </c>
      <c r="H10" s="4">
        <f>[4]SK_CAB_ECB!J14</f>
        <v>23667.343000000008</v>
      </c>
      <c r="I10" s="4">
        <f>[4]SK_CAB_ECB!K14</f>
        <v>25006.746999999988</v>
      </c>
      <c r="J10" s="4">
        <f>[4]SK_CAB_ECB!L14</f>
        <v>25440.237000000001</v>
      </c>
      <c r="K10" s="4">
        <f>[4]SK_CAB_ECB!M14</f>
        <v>26619.083999999999</v>
      </c>
      <c r="L10" s="4">
        <f>[4]SK_CAB_ECB!N14</f>
        <v>28339.873000000011</v>
      </c>
      <c r="M10" s="4">
        <f>[4]SK_CAB_ECB!O14</f>
        <v>30017.512999999999</v>
      </c>
      <c r="N10" s="4">
        <f>[4]SK_CAB_ECB!P14</f>
        <v>32053.732</v>
      </c>
      <c r="O10" s="4">
        <f>[4]SK_CAB_ECB!Q14</f>
        <v>33993.708000000006</v>
      </c>
      <c r="P10" s="4">
        <f>[4]SK_CAB_ECB!R14</f>
        <v>34053.224000000009</v>
      </c>
      <c r="Q10" s="4">
        <f>[4]SK_CAB_ECB!S14</f>
        <v>33826.527999999998</v>
      </c>
      <c r="R10" s="4">
        <f>[4]SK_CAB_ECB!T14</f>
        <v>33656.159000000014</v>
      </c>
      <c r="S10" s="4">
        <f>[4]SK_CAB_ECB!U14</f>
        <v>33597.840000000004</v>
      </c>
    </row>
    <row r="11" spans="1:19" x14ac:dyDescent="0.25">
      <c r="A11" s="4" t="str">
        <f>[4]SK_CAB_ECB!C15</f>
        <v>CP_T</v>
      </c>
      <c r="B11" s="4">
        <f>[4]SK_CAB_ECB!D15</f>
        <v>18463.271948589045</v>
      </c>
      <c r="C11" s="4">
        <f>[4]SK_CAB_ECB!E15</f>
        <v>19323.385448799272</v>
      </c>
      <c r="D11" s="4">
        <f>[4]SK_CAB_ECB!F15</f>
        <v>20207.219000917554</v>
      </c>
      <c r="E11" s="4">
        <f>[4]SK_CAB_ECB!G15</f>
        <v>21102.21970556823</v>
      </c>
      <c r="F11" s="4">
        <f>[4]SK_CAB_ECB!H15</f>
        <v>22004.821118292042</v>
      </c>
      <c r="G11" s="4">
        <f>[4]SK_CAB_ECB!I15</f>
        <v>22938.354136841448</v>
      </c>
      <c r="H11" s="4">
        <f>[4]SK_CAB_ECB!J15</f>
        <v>23928.370889328642</v>
      </c>
      <c r="I11" s="4">
        <f>[4]SK_CAB_ECB!K15</f>
        <v>24986.540614048143</v>
      </c>
      <c r="J11" s="4">
        <f>[4]SK_CAB_ECB!L15</f>
        <v>26116.689307821835</v>
      </c>
      <c r="K11" s="4">
        <f>[4]SK_CAB_ECB!M15</f>
        <v>27323.58449057589</v>
      </c>
      <c r="L11" s="4">
        <f>[4]SK_CAB_ECB!N15</f>
        <v>28587.320611985906</v>
      </c>
      <c r="M11" s="4">
        <f>[4]SK_CAB_ECB!O15</f>
        <v>29857.674629577268</v>
      </c>
      <c r="N11" s="4">
        <f>[4]SK_CAB_ECB!P15</f>
        <v>31066.328138257177</v>
      </c>
      <c r="O11" s="4">
        <f>[4]SK_CAB_ECB!Q15</f>
        <v>32140.841444967547</v>
      </c>
      <c r="P11" s="4">
        <f>[4]SK_CAB_ECB!R15</f>
        <v>33036.409914322314</v>
      </c>
      <c r="Q11" s="4">
        <f>[4]SK_CAB_ECB!S15</f>
        <v>33770.930472146007</v>
      </c>
      <c r="R11" s="4">
        <f>[4]SK_CAB_ECB!T15</f>
        <v>34402.731049393209</v>
      </c>
      <c r="S11" s="4">
        <f>[4]SK_CAB_ECB!U15</f>
        <v>34998.664818247038</v>
      </c>
    </row>
    <row r="12" spans="1:19" x14ac:dyDescent="0.25">
      <c r="A12" s="4" t="str">
        <f>[4]SK_CAB_ECB!C20</f>
        <v>U</v>
      </c>
      <c r="B12" s="4">
        <f>[4]SK_CAB_ECB!D20</f>
        <v>323.70000000000005</v>
      </c>
      <c r="C12" s="4">
        <f>[4]SK_CAB_ECB!E20</f>
        <v>284.22500000000002</v>
      </c>
      <c r="D12" s="4">
        <f>[4]SK_CAB_ECB!F20</f>
        <v>297.45000000000027</v>
      </c>
      <c r="E12" s="4">
        <f>[4]SK_CAB_ECB!G20</f>
        <v>317.10000000000025</v>
      </c>
      <c r="F12" s="4">
        <f>[4]SK_CAB_ECB!H20</f>
        <v>416.82499999999999</v>
      </c>
      <c r="G12" s="4">
        <f>[4]SK_CAB_ECB!I20</f>
        <v>485.22500000000002</v>
      </c>
      <c r="H12" s="4">
        <f>[4]SK_CAB_ECB!J20</f>
        <v>507.97500000000002</v>
      </c>
      <c r="I12" s="4">
        <f>[4]SK_CAB_ECB!K20</f>
        <v>486.9</v>
      </c>
      <c r="J12" s="4">
        <f>[4]SK_CAB_ECB!L20</f>
        <v>459.1750000000003</v>
      </c>
      <c r="K12" s="4">
        <f>[4]SK_CAB_ECB!M20</f>
        <v>480.72500000000002</v>
      </c>
      <c r="L12" s="4">
        <f>[4]SK_CAB_ECB!N20</f>
        <v>427.4499999999997</v>
      </c>
      <c r="M12" s="4">
        <f>[4]SK_CAB_ECB!O20</f>
        <v>353.375</v>
      </c>
      <c r="N12" s="4">
        <f>[4]SK_CAB_ECB!P20</f>
        <v>291.84999999999997</v>
      </c>
      <c r="O12" s="4">
        <f>[4]SK_CAB_ECB!Q20</f>
        <v>257.45</v>
      </c>
      <c r="P12" s="4">
        <f>[4]SK_CAB_ECB!R20</f>
        <v>324.17499999999973</v>
      </c>
      <c r="Q12" s="4">
        <f>[4]SK_CAB_ECB!S20</f>
        <v>388.99999999999972</v>
      </c>
      <c r="R12" s="4">
        <f>[4]SK_CAB_ECB!T20</f>
        <v>367.92499999999995</v>
      </c>
      <c r="S12" s="4">
        <f>[4]SK_CAB_ECB!U20</f>
        <v>377.48699999999997</v>
      </c>
    </row>
    <row r="13" spans="1:19" x14ac:dyDescent="0.25">
      <c r="A13" s="4" t="str">
        <f>[4]SK_CAB_ECB!C21</f>
        <v>U_T</v>
      </c>
      <c r="B13" s="4">
        <f>[4]SK_CAB_ECB!D21</f>
        <v>295.89317190941586</v>
      </c>
      <c r="C13" s="4">
        <f>[4]SK_CAB_ECB!E21</f>
        <v>317.6408393495866</v>
      </c>
      <c r="D13" s="4">
        <f>[4]SK_CAB_ECB!F21</f>
        <v>342.00935462837759</v>
      </c>
      <c r="E13" s="4">
        <f>[4]SK_CAB_ECB!G21</f>
        <v>369.08892757447029</v>
      </c>
      <c r="F13" s="4">
        <f>[4]SK_CAB_ECB!H21</f>
        <v>397.08707682936324</v>
      </c>
      <c r="G13" s="4">
        <f>[4]SK_CAB_ECB!I21</f>
        <v>421.47778703050494</v>
      </c>
      <c r="H13" s="4">
        <f>[4]SK_CAB_ECB!J21</f>
        <v>437.49449676938559</v>
      </c>
      <c r="I13" s="4">
        <f>[4]SK_CAB_ECB!K21</f>
        <v>442.27579944250505</v>
      </c>
      <c r="J13" s="4">
        <f>[4]SK_CAB_ECB!L21</f>
        <v>435.82533670032382</v>
      </c>
      <c r="K13" s="4">
        <f>[4]SK_CAB_ECB!M21</f>
        <v>420.33744502730241</v>
      </c>
      <c r="L13" s="4">
        <f>[4]SK_CAB_ECB!N21</f>
        <v>399.09208062886449</v>
      </c>
      <c r="M13" s="4">
        <f>[4]SK_CAB_ECB!O21</f>
        <v>376.88076093300066</v>
      </c>
      <c r="N13" s="4">
        <f>[4]SK_CAB_ECB!P21</f>
        <v>358.46833526756473</v>
      </c>
      <c r="O13" s="4">
        <f>[4]SK_CAB_ECB!Q21</f>
        <v>347.00958876233096</v>
      </c>
      <c r="P13" s="4">
        <f>[4]SK_CAB_ECB!R21</f>
        <v>343.1053586250427</v>
      </c>
      <c r="Q13" s="4">
        <f>[4]SK_CAB_ECB!S21</f>
        <v>344.30137610643953</v>
      </c>
      <c r="R13" s="4">
        <f>[4]SK_CAB_ECB!T21</f>
        <v>347.76312723827397</v>
      </c>
      <c r="S13" s="4">
        <f>[4]SK_CAB_ECB!U21</f>
        <v>352.07657880002159</v>
      </c>
    </row>
    <row r="14" spans="1:19" x14ac:dyDescent="0.25">
      <c r="A14" s="4" t="str">
        <f>[4]SK_CAB_ECB!C5</f>
        <v>Y</v>
      </c>
      <c r="B14" s="4">
        <f>[4]SK_CAB_ECB!D5</f>
        <v>19319.002</v>
      </c>
      <c r="C14" s="4">
        <f>[4]SK_CAB_ECB!E5</f>
        <v>21527.415000000001</v>
      </c>
      <c r="D14" s="4">
        <f>[4]SK_CAB_ECB!F5</f>
        <v>23867.355</v>
      </c>
      <c r="E14" s="4">
        <f>[4]SK_CAB_ECB!G5</f>
        <v>26171.855999999989</v>
      </c>
      <c r="F14" s="4">
        <f>[4]SK_CAB_ECB!H5</f>
        <v>28109.131000000001</v>
      </c>
      <c r="G14" s="4">
        <f>[4]SK_CAB_ECB!I5</f>
        <v>31177.074999999997</v>
      </c>
      <c r="H14" s="4">
        <f>[4]SK_CAB_ECB!J5</f>
        <v>33881.18299999999</v>
      </c>
      <c r="I14" s="4">
        <f>[4]SK_CAB_ECB!K5</f>
        <v>36806.663999999997</v>
      </c>
      <c r="J14" s="4">
        <f>[4]SK_CAB_ECB!L5</f>
        <v>40611.951000000088</v>
      </c>
      <c r="K14" s="4">
        <f>[4]SK_CAB_ECB!M5</f>
        <v>45161.375999999902</v>
      </c>
      <c r="L14" s="4">
        <f>[4]SK_CAB_ECB!N5</f>
        <v>49314.224000000002</v>
      </c>
      <c r="M14" s="4">
        <f>[4]SK_CAB_ECB!O5</f>
        <v>55001.57</v>
      </c>
      <c r="N14" s="4">
        <f>[4]SK_CAB_ECB!P5</f>
        <v>61449.714</v>
      </c>
      <c r="O14" s="4">
        <f>[4]SK_CAB_ECB!Q5</f>
        <v>66842.403999999893</v>
      </c>
      <c r="P14" s="4">
        <f>[4]SK_CAB_ECB!R5</f>
        <v>62794.385000000002</v>
      </c>
      <c r="Q14" s="4">
        <f>[4]SK_CAB_ECB!S5</f>
        <v>65897.019999999902</v>
      </c>
      <c r="R14" s="4">
        <f>[4]SK_CAB_ECB!T5</f>
        <v>68974.162999999899</v>
      </c>
      <c r="S14" s="4">
        <f>[4]SK_CAB_ECB!U5</f>
        <v>71096.017000000109</v>
      </c>
    </row>
    <row r="44" spans="1:19" x14ac:dyDescent="0.25">
      <c r="B44" s="4">
        <f>B1</f>
        <v>1995</v>
      </c>
      <c r="C44" s="4">
        <f t="shared" ref="C44:S44" si="0">C1</f>
        <v>1996</v>
      </c>
      <c r="D44" s="4">
        <f t="shared" si="0"/>
        <v>1997</v>
      </c>
      <c r="E44" s="4">
        <f t="shared" si="0"/>
        <v>1998</v>
      </c>
      <c r="F44" s="4">
        <f t="shared" si="0"/>
        <v>1999</v>
      </c>
      <c r="G44" s="4">
        <f t="shared" si="0"/>
        <v>2000</v>
      </c>
      <c r="H44" s="4">
        <f t="shared" si="0"/>
        <v>2001</v>
      </c>
      <c r="I44" s="4">
        <f t="shared" si="0"/>
        <v>2002</v>
      </c>
      <c r="J44" s="4">
        <f t="shared" si="0"/>
        <v>2003</v>
      </c>
      <c r="K44" s="4">
        <f t="shared" si="0"/>
        <v>2004</v>
      </c>
      <c r="L44" s="4">
        <f t="shared" si="0"/>
        <v>2005</v>
      </c>
      <c r="M44" s="4">
        <f t="shared" si="0"/>
        <v>2006</v>
      </c>
      <c r="N44" s="4">
        <f t="shared" si="0"/>
        <v>2007</v>
      </c>
      <c r="O44" s="4">
        <f t="shared" si="0"/>
        <v>2008</v>
      </c>
      <c r="P44" s="4">
        <f t="shared" si="0"/>
        <v>2009</v>
      </c>
      <c r="Q44" s="4">
        <f t="shared" si="0"/>
        <v>2010</v>
      </c>
      <c r="R44" s="4">
        <f t="shared" si="0"/>
        <v>2011</v>
      </c>
      <c r="S44" s="4">
        <f t="shared" si="0"/>
        <v>2012</v>
      </c>
    </row>
    <row r="45" spans="1:19" x14ac:dyDescent="0.25">
      <c r="A45" s="4" t="s">
        <v>72</v>
      </c>
      <c r="B45" s="4">
        <f>(B2-B3)/B3</f>
        <v>-2.6059988273429712E-2</v>
      </c>
      <c r="C45" s="4">
        <f t="shared" ref="C45:S45" si="1">(C2-C3)/C3</f>
        <v>1.2365383460559829E-2</v>
      </c>
      <c r="D45" s="4">
        <f t="shared" si="1"/>
        <v>3.0874051315452285E-2</v>
      </c>
      <c r="E45" s="4">
        <f t="shared" si="1"/>
        <v>3.7473920478462541E-2</v>
      </c>
      <c r="F45" s="4">
        <f t="shared" si="1"/>
        <v>1.6716728856294074E-3</v>
      </c>
      <c r="G45" s="4">
        <f t="shared" si="1"/>
        <v>-2.0973083653757409E-2</v>
      </c>
      <c r="H45" s="4">
        <f t="shared" si="1"/>
        <v>-2.5872373465656844E-2</v>
      </c>
      <c r="I45" s="4">
        <f t="shared" si="1"/>
        <v>-2.4253513771717309E-2</v>
      </c>
      <c r="J45" s="4">
        <f t="shared" si="1"/>
        <v>-2.4891320445516292E-2</v>
      </c>
      <c r="K45" s="4">
        <f t="shared" si="1"/>
        <v>-2.6386684312927081E-2</v>
      </c>
      <c r="L45" s="4">
        <f t="shared" si="1"/>
        <v>-1.5230131706670614E-2</v>
      </c>
      <c r="M45" s="4">
        <f t="shared" si="1"/>
        <v>1.1983792547934026E-2</v>
      </c>
      <c r="N45" s="4">
        <f t="shared" si="1"/>
        <v>6.3716276451737316E-2</v>
      </c>
      <c r="O45" s="4">
        <f t="shared" si="1"/>
        <v>7.5866423152515669E-2</v>
      </c>
      <c r="P45" s="4">
        <f t="shared" si="1"/>
        <v>-1.6171280304535941E-2</v>
      </c>
      <c r="Q45" s="4">
        <f t="shared" si="1"/>
        <v>-8.1181847067994112E-3</v>
      </c>
      <c r="R45" s="4">
        <f t="shared" si="1"/>
        <v>-1.1705474774088379E-2</v>
      </c>
      <c r="S45" s="4">
        <f t="shared" si="1"/>
        <v>-2.5735180970318943E-2</v>
      </c>
    </row>
    <row r="46" spans="1:19" x14ac:dyDescent="0.25">
      <c r="A46" s="4" t="s">
        <v>73</v>
      </c>
      <c r="B46" s="4">
        <f>(B4-B5)/B5</f>
        <v>-4.963726524909047E-2</v>
      </c>
      <c r="C46" s="4">
        <f t="shared" ref="C46:S46" si="2">(C4-C5)/C5</f>
        <v>-3.0310417759312487E-2</v>
      </c>
      <c r="D46" s="4">
        <f t="shared" si="2"/>
        <v>6.4975584852576304E-2</v>
      </c>
      <c r="E46" s="4">
        <f t="shared" si="2"/>
        <v>6.1746171969412858E-2</v>
      </c>
      <c r="F46" s="4">
        <f t="shared" si="2"/>
        <v>-4.0430403446455598E-3</v>
      </c>
      <c r="G46" s="4">
        <f t="shared" si="2"/>
        <v>1.2974320610236061E-2</v>
      </c>
      <c r="H46" s="4">
        <f t="shared" si="2"/>
        <v>-1.8913121078567092E-2</v>
      </c>
      <c r="I46" s="4">
        <f t="shared" si="2"/>
        <v>7.6483699619788216E-3</v>
      </c>
      <c r="J46" s="4">
        <f t="shared" si="2"/>
        <v>-2.2734139915389869E-2</v>
      </c>
      <c r="K46" s="4">
        <f t="shared" si="2"/>
        <v>-4.0749168422382756E-2</v>
      </c>
      <c r="L46" s="4">
        <f t="shared" si="2"/>
        <v>-1.3332045940267672E-2</v>
      </c>
      <c r="M46" s="4">
        <f t="shared" si="2"/>
        <v>-4.3027335058331874E-3</v>
      </c>
      <c r="N46" s="4">
        <f t="shared" si="2"/>
        <v>4.3067909853371319E-2</v>
      </c>
      <c r="O46" s="4">
        <f t="shared" si="2"/>
        <v>2.2502547018014643E-2</v>
      </c>
      <c r="P46" s="4">
        <f t="shared" si="2"/>
        <v>-1.8151956447472965E-2</v>
      </c>
      <c r="Q46" s="4">
        <f t="shared" si="2"/>
        <v>1.0228812079352749E-2</v>
      </c>
      <c r="R46" s="4">
        <f t="shared" si="2"/>
        <v>1.0715861627314197E-3</v>
      </c>
      <c r="S46" s="4">
        <f t="shared" si="2"/>
        <v>-1.3464680157105027E-2</v>
      </c>
    </row>
    <row r="47" spans="1:19" x14ac:dyDescent="0.25">
      <c r="A47" s="4" t="s">
        <v>74</v>
      </c>
      <c r="B47" s="4">
        <f>(B6-B7)/B7</f>
        <v>-1.8872702608892861E-2</v>
      </c>
      <c r="C47" s="4">
        <f t="shared" ref="C47:S47" si="3">(C6-C7)/C7</f>
        <v>2.605157652977852E-2</v>
      </c>
      <c r="D47" s="4">
        <f t="shared" si="3"/>
        <v>2.0882416709603439E-2</v>
      </c>
      <c r="E47" s="4">
        <f t="shared" si="3"/>
        <v>2.0518554307538791E-2</v>
      </c>
      <c r="F47" s="4">
        <f t="shared" si="3"/>
        <v>-8.4088574507703608E-3</v>
      </c>
      <c r="G47" s="4">
        <f t="shared" si="3"/>
        <v>-2.4106144749103126E-2</v>
      </c>
      <c r="H47" s="4">
        <f t="shared" si="3"/>
        <v>-1.3888917847643978E-2</v>
      </c>
      <c r="I47" s="4">
        <f t="shared" si="3"/>
        <v>-1.4884321689547658E-2</v>
      </c>
      <c r="J47" s="4">
        <f t="shared" si="3"/>
        <v>-9.0475247028891075E-3</v>
      </c>
      <c r="K47" s="4">
        <f t="shared" si="3"/>
        <v>-1.816462782051273E-2</v>
      </c>
      <c r="L47" s="4">
        <f t="shared" si="3"/>
        <v>-4.9746545400258689E-3</v>
      </c>
      <c r="M47" s="4">
        <f t="shared" si="3"/>
        <v>6.0385248374802969E-3</v>
      </c>
      <c r="N47" s="4">
        <f t="shared" si="3"/>
        <v>1.8080863517208848E-2</v>
      </c>
      <c r="O47" s="4">
        <f t="shared" si="3"/>
        <v>4.5144920189874989E-2</v>
      </c>
      <c r="P47" s="4">
        <f t="shared" si="3"/>
        <v>9.535899254692063E-3</v>
      </c>
      <c r="Q47" s="4">
        <f t="shared" si="3"/>
        <v>-1.9320717275918248E-2</v>
      </c>
      <c r="R47" s="4">
        <f t="shared" si="3"/>
        <v>-3.9681938461522707E-3</v>
      </c>
      <c r="S47" s="4">
        <f t="shared" si="3"/>
        <v>-7.4794485960442882E-3</v>
      </c>
    </row>
    <row r="48" spans="1:19" x14ac:dyDescent="0.25">
      <c r="A48" s="4" t="s">
        <v>75</v>
      </c>
      <c r="B48" s="4">
        <f>(B8-B9)/B9</f>
        <v>4.9865428261358351E-3</v>
      </c>
      <c r="C48" s="4">
        <f t="shared" ref="C48:S48" si="4">(C8-C9)/C9</f>
        <v>1.0644826985498623E-2</v>
      </c>
      <c r="D48" s="4">
        <f t="shared" si="4"/>
        <v>1.8669101700076032E-2</v>
      </c>
      <c r="E48" s="4">
        <f t="shared" si="4"/>
        <v>3.5001391121227002E-3</v>
      </c>
      <c r="F48" s="4">
        <f t="shared" si="4"/>
        <v>3.9316480196388568E-3</v>
      </c>
      <c r="G48" s="4">
        <f t="shared" si="4"/>
        <v>-3.1877900203282974E-2</v>
      </c>
      <c r="H48" s="4">
        <f t="shared" si="4"/>
        <v>-1.1868886284030948E-2</v>
      </c>
      <c r="I48" s="4">
        <f t="shared" si="4"/>
        <v>-3.1827175070879114E-2</v>
      </c>
      <c r="J48" s="4">
        <f t="shared" si="4"/>
        <v>-3.5973469624661962E-2</v>
      </c>
      <c r="K48" s="4">
        <f t="shared" si="4"/>
        <v>-6.8176867696883754E-3</v>
      </c>
      <c r="L48" s="4">
        <f t="shared" si="4"/>
        <v>-2.6342925813136176E-2</v>
      </c>
      <c r="M48" s="4">
        <f t="shared" si="4"/>
        <v>2.5295556572136516E-2</v>
      </c>
      <c r="N48" s="4">
        <f t="shared" si="4"/>
        <v>7.7822091655818881E-2</v>
      </c>
      <c r="O48" s="4">
        <f t="shared" si="4"/>
        <v>0.10422086922891882</v>
      </c>
      <c r="P48" s="4">
        <f t="shared" si="4"/>
        <v>-2.9739137405579503E-2</v>
      </c>
      <c r="Q48" s="4">
        <f t="shared" si="4"/>
        <v>-1.1348287597531535E-2</v>
      </c>
      <c r="R48" s="4">
        <f t="shared" si="4"/>
        <v>-2.3949306753837826E-2</v>
      </c>
      <c r="S48" s="4">
        <f t="shared" si="4"/>
        <v>-2.7457521551632849E-2</v>
      </c>
    </row>
    <row r="49" spans="1:19" x14ac:dyDescent="0.25">
      <c r="A49" s="4" t="s">
        <v>76</v>
      </c>
      <c r="B49" s="4">
        <f>(B10-B11)/B11</f>
        <v>-2.3969415149465524E-2</v>
      </c>
      <c r="C49" s="4">
        <f t="shared" ref="C49:S49" si="5">(C10-C11)/C11</f>
        <v>6.9802899223867084E-3</v>
      </c>
      <c r="D49" s="4">
        <f t="shared" si="5"/>
        <v>1.5339023102009818E-2</v>
      </c>
      <c r="E49" s="4">
        <f t="shared" si="5"/>
        <v>3.6340551142561406E-2</v>
      </c>
      <c r="F49" s="4">
        <f t="shared" si="5"/>
        <v>-2.403796786517331E-3</v>
      </c>
      <c r="G49" s="4">
        <f t="shared" si="5"/>
        <v>-2.1598983688446528E-2</v>
      </c>
      <c r="H49" s="4">
        <f t="shared" si="5"/>
        <v>-1.0908719633940684E-2</v>
      </c>
      <c r="I49" s="4">
        <f t="shared" si="5"/>
        <v>8.0869081734688509E-4</v>
      </c>
      <c r="J49" s="4">
        <f t="shared" si="5"/>
        <v>-2.5901150787103748E-2</v>
      </c>
      <c r="K49" s="4">
        <f t="shared" si="5"/>
        <v>-2.5783604300485468E-2</v>
      </c>
      <c r="L49" s="4">
        <f t="shared" si="5"/>
        <v>-8.6558518493036821E-3</v>
      </c>
      <c r="M49" s="4">
        <f t="shared" si="5"/>
        <v>5.3533428977886157E-3</v>
      </c>
      <c r="N49" s="4">
        <f t="shared" si="5"/>
        <v>3.1783732449760203E-2</v>
      </c>
      <c r="O49" s="4">
        <f t="shared" si="5"/>
        <v>5.7648352430504618E-2</v>
      </c>
      <c r="P49" s="4">
        <f t="shared" si="5"/>
        <v>3.0778589087456346E-2</v>
      </c>
      <c r="Q49" s="4">
        <f t="shared" si="5"/>
        <v>1.646313177537355E-3</v>
      </c>
      <c r="R49" s="4">
        <f t="shared" si="5"/>
        <v>-2.170095299472926E-2</v>
      </c>
      <c r="S49" s="4">
        <f t="shared" si="5"/>
        <v>-4.0025093114886341E-2</v>
      </c>
    </row>
    <row r="50" spans="1:19" x14ac:dyDescent="0.25">
      <c r="A50" s="4" t="s">
        <v>77</v>
      </c>
      <c r="B50" s="4">
        <f>(B12-B13)/B13</f>
        <v>9.397590323272792E-2</v>
      </c>
      <c r="C50" s="4">
        <f t="shared" ref="C50:S50" si="6">(C12-C13)/C13</f>
        <v>-0.10520007256626734</v>
      </c>
      <c r="D50" s="4">
        <f t="shared" si="6"/>
        <v>-0.13028694690762149</v>
      </c>
      <c r="E50" s="4">
        <f t="shared" si="6"/>
        <v>-0.14085745653797849</v>
      </c>
      <c r="F50" s="4">
        <f t="shared" si="6"/>
        <v>4.970678806331074E-2</v>
      </c>
      <c r="G50" s="4">
        <f t="shared" si="6"/>
        <v>0.1512469101126824</v>
      </c>
      <c r="H50" s="4">
        <f t="shared" si="6"/>
        <v>0.1611003195493142</v>
      </c>
      <c r="I50" s="4">
        <f t="shared" si="6"/>
        <v>0.10089677213572248</v>
      </c>
      <c r="J50" s="4">
        <f t="shared" si="6"/>
        <v>5.3575736271918147E-2</v>
      </c>
      <c r="K50" s="4">
        <f t="shared" si="6"/>
        <v>0.1436644669350722</v>
      </c>
      <c r="L50" s="4">
        <f t="shared" si="6"/>
        <v>7.1056081409710176E-2</v>
      </c>
      <c r="M50" s="4">
        <f t="shared" si="6"/>
        <v>-6.2369224883780564E-2</v>
      </c>
      <c r="N50" s="4">
        <f t="shared" si="6"/>
        <v>-0.18584161755274731</v>
      </c>
      <c r="O50" s="4">
        <f t="shared" si="6"/>
        <v>-0.25808966571143049</v>
      </c>
      <c r="P50" s="4">
        <f t="shared" si="6"/>
        <v>-5.5173602361980933E-2</v>
      </c>
      <c r="Q50" s="4">
        <f t="shared" si="6"/>
        <v>0.12982412210789934</v>
      </c>
      <c r="R50" s="4">
        <f t="shared" si="6"/>
        <v>5.7975878356740923E-2</v>
      </c>
      <c r="S50" s="4">
        <f t="shared" si="6"/>
        <v>7.2172995109712798E-2</v>
      </c>
    </row>
    <row r="52" spans="1:19" x14ac:dyDescent="0.25">
      <c r="E52" s="222" t="s">
        <v>249</v>
      </c>
    </row>
    <row r="68" spans="1:19" x14ac:dyDescent="0.25">
      <c r="B68" s="4">
        <f>B44</f>
        <v>1995</v>
      </c>
      <c r="C68" s="4">
        <f t="shared" ref="C68:S68" si="7">C44</f>
        <v>1996</v>
      </c>
      <c r="D68" s="4">
        <f t="shared" si="7"/>
        <v>1997</v>
      </c>
      <c r="E68" s="4">
        <f t="shared" si="7"/>
        <v>1998</v>
      </c>
      <c r="F68" s="4">
        <f t="shared" si="7"/>
        <v>1999</v>
      </c>
      <c r="G68" s="4">
        <f t="shared" si="7"/>
        <v>2000</v>
      </c>
      <c r="H68" s="4">
        <f t="shared" si="7"/>
        <v>2001</v>
      </c>
      <c r="I68" s="4">
        <f t="shared" si="7"/>
        <v>2002</v>
      </c>
      <c r="J68" s="4">
        <f t="shared" si="7"/>
        <v>2003</v>
      </c>
      <c r="K68" s="4">
        <f t="shared" si="7"/>
        <v>2004</v>
      </c>
      <c r="L68" s="4">
        <f t="shared" si="7"/>
        <v>2005</v>
      </c>
      <c r="M68" s="4">
        <f t="shared" si="7"/>
        <v>2006</v>
      </c>
      <c r="N68" s="4">
        <f t="shared" si="7"/>
        <v>2007</v>
      </c>
      <c r="O68" s="4">
        <f t="shared" si="7"/>
        <v>2008</v>
      </c>
      <c r="P68" s="4">
        <f t="shared" si="7"/>
        <v>2009</v>
      </c>
      <c r="Q68" s="4">
        <f t="shared" si="7"/>
        <v>2010</v>
      </c>
      <c r="R68" s="4">
        <f t="shared" si="7"/>
        <v>2011</v>
      </c>
      <c r="S68" s="4">
        <f t="shared" si="7"/>
        <v>2012</v>
      </c>
    </row>
    <row r="69" spans="1:19" x14ac:dyDescent="0.25">
      <c r="A69" s="4" t="s">
        <v>78</v>
      </c>
      <c r="B69" s="4">
        <f>(B46*[4]SK_CAB_ECB!$D$53+B47*[4]SK_CAB_ECB!$D$54)*[4]SK_CAB_ECB!D24</f>
        <v>-36.729122382068361</v>
      </c>
      <c r="C69" s="4">
        <f>(C46*[4]SK_CAB_ECB!$D$53+C47*[4]SK_CAB_ECB!$D$54)*[4]SK_CAB_ECB!E24</f>
        <v>-6.5523756288779849</v>
      </c>
      <c r="D69" s="4">
        <f>(D46*[4]SK_CAB_ECB!$D$53+D47*[4]SK_CAB_ECB!$D$54)*[4]SK_CAB_ECB!F24</f>
        <v>68.94790458673441</v>
      </c>
      <c r="E69" s="4">
        <f>(E46*[4]SK_CAB_ECB!$D$53+E47*[4]SK_CAB_ECB!$D$54)*[4]SK_CAB_ECB!G24</f>
        <v>72.236212499619171</v>
      </c>
      <c r="F69" s="4">
        <f>(F46*[4]SK_CAB_ECB!$D$53+F47*[4]SK_CAB_ECB!$D$54)*[4]SK_CAB_ECB!H24</f>
        <v>-10.355706131996657</v>
      </c>
      <c r="G69" s="4">
        <f>(G46*[4]SK_CAB_ECB!$D$53+G47*[4]SK_CAB_ECB!$D$54)*[4]SK_CAB_ECB!I24</f>
        <v>-5.7120717170736253</v>
      </c>
      <c r="H69" s="4">
        <f>(H46*[4]SK_CAB_ECB!$D$53+H47*[4]SK_CAB_ECB!$D$54)*[4]SK_CAB_ECB!J24</f>
        <v>-30.482747563172456</v>
      </c>
      <c r="I69" s="4">
        <f>(I46*[4]SK_CAB_ECB!$D$53+I47*[4]SK_CAB_ECB!$D$54)*[4]SK_CAB_ECB!K24</f>
        <v>-4.24628459289322</v>
      </c>
      <c r="J69" s="4">
        <f>(J46*[4]SK_CAB_ECB!$D$53+J47*[4]SK_CAB_ECB!$D$54)*[4]SK_CAB_ECB!L24</f>
        <v>-31.785297267257615</v>
      </c>
      <c r="K69" s="4">
        <f>(K46*[4]SK_CAB_ECB!$D$53+K47*[4]SK_CAB_ECB!$D$54)*[4]SK_CAB_ECB!M24</f>
        <v>-54.562148160359676</v>
      </c>
      <c r="L69" s="4">
        <f>(L46*[4]SK_CAB_ECB!$D$53+L47*[4]SK_CAB_ECB!$D$54)*[4]SK_CAB_ECB!N24</f>
        <v>-18.537433082213461</v>
      </c>
      <c r="M69" s="4">
        <f>(M46*[4]SK_CAB_ECB!$D$53+M47*[4]SK_CAB_ECB!$D$54)*[4]SK_CAB_ECB!O24</f>
        <v>0.60101694356596735</v>
      </c>
      <c r="N69" s="4">
        <f>(N46*[4]SK_CAB_ECB!$D$53+N47*[4]SK_CAB_ECB!$D$54)*[4]SK_CAB_ECB!P24</f>
        <v>76.891768517785877</v>
      </c>
      <c r="O69" s="4">
        <f>(O46*[4]SK_CAB_ECB!$D$53+O47*[4]SK_CAB_ECB!$D$54)*[4]SK_CAB_ECB!Q24</f>
        <v>88.036074821201467</v>
      </c>
      <c r="P69" s="4">
        <f>(P46*[4]SK_CAB_ECB!$D$53+P47*[4]SK_CAB_ECB!$D$54)*[4]SK_CAB_ECB!R24</f>
        <v>-12.435396349372921</v>
      </c>
      <c r="Q69" s="4">
        <f>(Q46*[4]SK_CAB_ECB!$D$53+Q47*[4]SK_CAB_ECB!$D$54)*[4]SK_CAB_ECB!S24</f>
        <v>-6.3130269815564048</v>
      </c>
      <c r="R69" s="4">
        <f>(R46*[4]SK_CAB_ECB!$D$53+R47*[4]SK_CAB_ECB!$D$54)*[4]SK_CAB_ECB!T24</f>
        <v>-2.9724758769029522</v>
      </c>
      <c r="S69" s="4">
        <f>(S46*[4]SK_CAB_ECB!$D$53+S47*[4]SK_CAB_ECB!$D$54)*[4]SK_CAB_ECB!U24</f>
        <v>-29.447806535623222</v>
      </c>
    </row>
    <row r="70" spans="1:19" x14ac:dyDescent="0.25">
      <c r="A70" s="4" t="s">
        <v>79</v>
      </c>
      <c r="B70" s="4">
        <f>(B46*[4]SK_CAB_ECB!$D$55+B47*[4]SK_CAB_ECB!$D$56)*[4]SK_CAB_ECB!D28</f>
        <v>-128.07713743737966</v>
      </c>
      <c r="C70" s="4">
        <f>(C46*[4]SK_CAB_ECB!$D$55+C47*[4]SK_CAB_ECB!$D$56)*[4]SK_CAB_ECB!E28</f>
        <v>-16.758649011015592</v>
      </c>
      <c r="D70" s="4">
        <f>(D46*[4]SK_CAB_ECB!$D$55+D47*[4]SK_CAB_ECB!$D$56)*[4]SK_CAB_ECB!F28</f>
        <v>207.23834278113463</v>
      </c>
      <c r="E70" s="4">
        <f>(E46*[4]SK_CAB_ECB!$D$55+E47*[4]SK_CAB_ECB!$D$56)*[4]SK_CAB_ECB!G28</f>
        <v>208.9995850497989</v>
      </c>
      <c r="F70" s="4">
        <f>(F46*[4]SK_CAB_ECB!$D$55+F47*[4]SK_CAB_ECB!$D$56)*[4]SK_CAB_ECB!H28</f>
        <v>-30.827563031171149</v>
      </c>
      <c r="G70" s="4">
        <f>(G46*[4]SK_CAB_ECB!$D$55+G47*[4]SK_CAB_ECB!$D$56)*[4]SK_CAB_ECB!I28</f>
        <v>-26.026761316168106</v>
      </c>
      <c r="H70" s="4">
        <f>(H46*[4]SK_CAB_ECB!$D$55+H47*[4]SK_CAB_ECB!$D$56)*[4]SK_CAB_ECB!J28</f>
        <v>-105.03019240256155</v>
      </c>
      <c r="I70" s="4">
        <f>(I46*[4]SK_CAB_ECB!$D$55+I47*[4]SK_CAB_ECB!$D$56)*[4]SK_CAB_ECB!K28</f>
        <v>-20.875827728812737</v>
      </c>
      <c r="J70" s="4">
        <f>(J46*[4]SK_CAB_ECB!$D$55+J47*[4]SK_CAB_ECB!$D$56)*[4]SK_CAB_ECB!L28</f>
        <v>-119.4787754639715</v>
      </c>
      <c r="K70" s="4">
        <f>(K46*[4]SK_CAB_ECB!$D$55+K47*[4]SK_CAB_ECB!$D$56)*[4]SK_CAB_ECB!M28</f>
        <v>-252.55366004185544</v>
      </c>
      <c r="L70" s="4">
        <f>(L46*[4]SK_CAB_ECB!$D$55+L47*[4]SK_CAB_ECB!$D$56)*[4]SK_CAB_ECB!N28</f>
        <v>-85.289446407882181</v>
      </c>
      <c r="M70" s="4">
        <f>(M46*[4]SK_CAB_ECB!$D$55+M47*[4]SK_CAB_ECB!$D$56)*[4]SK_CAB_ECB!O28</f>
        <v>5.5081491939747753</v>
      </c>
      <c r="N70" s="4">
        <f>(N46*[4]SK_CAB_ECB!$D$55+N47*[4]SK_CAB_ECB!$D$56)*[4]SK_CAB_ECB!P28</f>
        <v>345.2702138829307</v>
      </c>
      <c r="O70" s="4">
        <f>(O46*[4]SK_CAB_ECB!$D$55+O47*[4]SK_CAB_ECB!$D$56)*[4]SK_CAB_ECB!Q28</f>
        <v>405.72597231707499</v>
      </c>
      <c r="P70" s="4">
        <f>(P46*[4]SK_CAB_ECB!$D$55+P47*[4]SK_CAB_ECB!$D$56)*[4]SK_CAB_ECB!R28</f>
        <v>-58.72777462919538</v>
      </c>
      <c r="Q70" s="4">
        <f>(Q46*[4]SK_CAB_ECB!$D$55+Q47*[4]SK_CAB_ECB!$D$56)*[4]SK_CAB_ECB!S28</f>
        <v>-43.36052773141062</v>
      </c>
      <c r="R70" s="4">
        <f>(R46*[4]SK_CAB_ECB!$D$55+R47*[4]SK_CAB_ECB!$D$56)*[4]SK_CAB_ECB!T28</f>
        <v>-16.3399188403552</v>
      </c>
      <c r="S70" s="4">
        <f>(S46*[4]SK_CAB_ECB!$D$55+S47*[4]SK_CAB_ECB!$D$56)*[4]SK_CAB_ECB!U28</f>
        <v>-137.99415891658862</v>
      </c>
    </row>
    <row r="71" spans="1:19" x14ac:dyDescent="0.25">
      <c r="A71" s="4" t="s">
        <v>80</v>
      </c>
      <c r="B71" s="4">
        <f>B48*[4]SK_CAB_ECB!$D$58*[4]SK_CAB_ECB!D30</f>
        <v>5.8200947989341074</v>
      </c>
      <c r="C71" s="4">
        <f>C48*[4]SK_CAB_ECB!$D$58*[4]SK_CAB_ECB!E30</f>
        <v>9.878655366606635</v>
      </c>
      <c r="D71" s="4">
        <f>D48*[4]SK_CAB_ECB!$D$58*[4]SK_CAB_ECB!F30</f>
        <v>16.274386928041658</v>
      </c>
      <c r="E71" s="4">
        <f>E48*[4]SK_CAB_ECB!$D$58*[4]SK_CAB_ECB!G30</f>
        <v>2.9687275395860802</v>
      </c>
      <c r="F71" s="4">
        <f>F48*[4]SK_CAB_ECB!$D$58*[4]SK_CAB_ECB!H30</f>
        <v>3.4309652519869376</v>
      </c>
      <c r="G71" s="4">
        <f>G48*[4]SK_CAB_ECB!$D$58*[4]SK_CAB_ECB!I30</f>
        <v>-25.919451016055767</v>
      </c>
      <c r="H71" s="4">
        <f>H48*[4]SK_CAB_ECB!$D$58*[4]SK_CAB_ECB!J30</f>
        <v>-10.447842332128157</v>
      </c>
      <c r="I71" s="4">
        <f>I48*[4]SK_CAB_ECB!$D$58*[4]SK_CAB_ECB!K30</f>
        <v>-29.480865568894565</v>
      </c>
      <c r="J71" s="4">
        <f>J48*[4]SK_CAB_ECB!$D$58*[4]SK_CAB_ECB!L30</f>
        <v>-40.384514810405506</v>
      </c>
      <c r="K71" s="4">
        <f>K48*[4]SK_CAB_ECB!$D$58*[4]SK_CAB_ECB!M30</f>
        <v>-8.0035324907043872</v>
      </c>
      <c r="L71" s="4">
        <f>L48*[4]SK_CAB_ECB!$D$58*[4]SK_CAB_ECB!N30</f>
        <v>-35.518242893505366</v>
      </c>
      <c r="M71" s="4">
        <f>M48*[4]SK_CAB_ECB!$D$58*[4]SK_CAB_ECB!O30</f>
        <v>40.557923191384987</v>
      </c>
      <c r="N71" s="4">
        <f>N48*[4]SK_CAB_ECB!$D$58*[4]SK_CAB_ECB!P30</f>
        <v>144.15515493655775</v>
      </c>
      <c r="O71" s="4">
        <f>O48*[4]SK_CAB_ECB!$D$58*[4]SK_CAB_ECB!Q30</f>
        <v>218.2126290361071</v>
      </c>
      <c r="P71" s="4">
        <f>P48*[4]SK_CAB_ECB!$D$58*[4]SK_CAB_ECB!R30</f>
        <v>-47.181067489298016</v>
      </c>
      <c r="Q71" s="4">
        <f>Q48*[4]SK_CAB_ECB!$D$58*[4]SK_CAB_ECB!S30</f>
        <v>-18.8602196172533</v>
      </c>
      <c r="R71" s="4">
        <f>R48*[4]SK_CAB_ECB!$D$58*[4]SK_CAB_ECB!T30</f>
        <v>-39.817214997375835</v>
      </c>
      <c r="S71" s="4">
        <f>S48*[4]SK_CAB_ECB!$D$58*[4]SK_CAB_ECB!U30</f>
        <v>-45.939801253299947</v>
      </c>
    </row>
    <row r="72" spans="1:19" x14ac:dyDescent="0.25">
      <c r="A72" s="4" t="s">
        <v>81</v>
      </c>
      <c r="B72" s="4">
        <f>B49*[4]SK_CAB_ECB!$D$60*[4]SK_CAB_ECB!D32</f>
        <v>-46.497862083200097</v>
      </c>
      <c r="C72" s="4">
        <f>C49*[4]SK_CAB_ECB!$D$60*[4]SK_CAB_ECB!E32</f>
        <v>13.409878596292273</v>
      </c>
      <c r="D72" s="4">
        <f>D49*[4]SK_CAB_ECB!$D$60*[4]SK_CAB_ECB!F32</f>
        <v>30.39280470287239</v>
      </c>
      <c r="E72" s="4">
        <f>E49*[4]SK_CAB_ECB!$D$60*[4]SK_CAB_ECB!G32</f>
        <v>81.637785642745058</v>
      </c>
      <c r="F72" s="4">
        <f>F49*[4]SK_CAB_ECB!$D$60*[4]SK_CAB_ECB!H32</f>
        <v>-5.5274483928685276</v>
      </c>
      <c r="G72" s="4">
        <f>G49*[4]SK_CAB_ECB!$D$60*[4]SK_CAB_ECB!I32</f>
        <v>-54.928028541113669</v>
      </c>
      <c r="H72" s="4">
        <f>H49*[4]SK_CAB_ECB!$D$60*[4]SK_CAB_ECB!J32</f>
        <v>-29.679495374810177</v>
      </c>
      <c r="I72" s="4">
        <f>I49*[4]SK_CAB_ECB!$D$60*[4]SK_CAB_ECB!K32</f>
        <v>2.3995408329550689</v>
      </c>
      <c r="J72" s="4">
        <f>J49*[4]SK_CAB_ECB!$D$60*[4]SK_CAB_ECB!L32</f>
        <v>-89.513914336457333</v>
      </c>
      <c r="K72" s="4">
        <f>K49*[4]SK_CAB_ECB!$D$60*[4]SK_CAB_ECB!M32</f>
        <v>-101.83977356592273</v>
      </c>
      <c r="L72" s="4">
        <f>L49*[4]SK_CAB_ECB!$D$60*[4]SK_CAB_ECB!N32</f>
        <v>-39.600969084778683</v>
      </c>
      <c r="M72" s="4">
        <f>M49*[4]SK_CAB_ECB!$D$60*[4]SK_CAB_ECB!O32</f>
        <v>23.935852772998189</v>
      </c>
      <c r="N72" s="4">
        <f>N49*[4]SK_CAB_ECB!$D$60*[4]SK_CAB_ECB!P32</f>
        <v>162.10120270012953</v>
      </c>
      <c r="O72" s="4">
        <f>O49*[4]SK_CAB_ECB!$D$60*[4]SK_CAB_ECB!Q32</f>
        <v>296.07405839964133</v>
      </c>
      <c r="P72" s="4">
        <f>P49*[4]SK_CAB_ECB!$D$60*[4]SK_CAB_ECB!R32</f>
        <v>143.33390362152784</v>
      </c>
      <c r="Q72" s="4">
        <f>Q49*[4]SK_CAB_ECB!$D$60*[4]SK_CAB_ECB!S32</f>
        <v>7.8481255069473033</v>
      </c>
      <c r="R72" s="4">
        <f>R49*[4]SK_CAB_ECB!$D$60*[4]SK_CAB_ECB!T32</f>
        <v>-115.0153335782669</v>
      </c>
      <c r="S72" s="4">
        <f>S49*[4]SK_CAB_ECB!$D$60*[4]SK_CAB_ECB!U32</f>
        <v>-198.4900142465973</v>
      </c>
    </row>
    <row r="73" spans="1:19" x14ac:dyDescent="0.25">
      <c r="A73" s="4" t="s">
        <v>82</v>
      </c>
      <c r="B73" s="4">
        <f>B50*[4]SK_CAB_ECB!$D$63*[4]SK_CAB_ECB!D40</f>
        <v>5.4439068461485984</v>
      </c>
      <c r="C73" s="4">
        <f>C50*[4]SK_CAB_ECB!$D$63*[4]SK_CAB_ECB!E40</f>
        <v>-8.5571721086119812</v>
      </c>
      <c r="D73" s="4">
        <f>D50*[4]SK_CAB_ECB!$D$63*[4]SK_CAB_ECB!F40</f>
        <v>-13.804209513474495</v>
      </c>
      <c r="E73" s="4">
        <f>E50*[4]SK_CAB_ECB!$D$63*[4]SK_CAB_ECB!G40</f>
        <v>-20.515406489263999</v>
      </c>
      <c r="F73" s="4">
        <f>F50*[4]SK_CAB_ECB!$D$63*[4]SK_CAB_ECB!H40</f>
        <v>9.6255810765568341</v>
      </c>
      <c r="G73" s="4">
        <f>G50*[4]SK_CAB_ECB!$D$63*[4]SK_CAB_ECB!I40</f>
        <v>24.830997364164933</v>
      </c>
      <c r="H73" s="4">
        <f>H50*[4]SK_CAB_ECB!$D$63*[4]SK_CAB_ECB!J40</f>
        <v>20.488384204605627</v>
      </c>
      <c r="I73" s="4">
        <f>I50*[4]SK_CAB_ECB!$D$63*[4]SK_CAB_ECB!K40</f>
        <v>12.359737366051592</v>
      </c>
      <c r="J73" s="4">
        <f>J50*[4]SK_CAB_ECB!$D$63*[4]SK_CAB_ECB!L40</f>
        <v>4.4194337818778235</v>
      </c>
      <c r="K73" s="4">
        <f>K50*[4]SK_CAB_ECB!$D$63*[4]SK_CAB_ECB!M40</f>
        <v>15.209865091191178</v>
      </c>
      <c r="L73" s="4">
        <f>L50*[4]SK_CAB_ECB!$D$63*[4]SK_CAB_ECB!N40</f>
        <v>4.604045373157879</v>
      </c>
      <c r="M73" s="4">
        <f>M50*[4]SK_CAB_ECB!$D$63*[4]SK_CAB_ECB!O40</f>
        <v>-3.1933043140495649</v>
      </c>
      <c r="N73" s="4">
        <f>N50*[4]SK_CAB_ECB!$D$63*[4]SK_CAB_ECB!P40</f>
        <v>-8.474377760405277</v>
      </c>
      <c r="O73" s="4">
        <f>O50*[4]SK_CAB_ECB!$D$63*[4]SK_CAB_ECB!Q40</f>
        <v>-13.627134349563532</v>
      </c>
      <c r="P73" s="4">
        <f>P50*[4]SK_CAB_ECB!$D$63*[4]SK_CAB_ECB!R40</f>
        <v>-7.5918876850085768</v>
      </c>
      <c r="Q73" s="4">
        <f>Q50*[4]SK_CAB_ECB!$D$63*[4]SK_CAB_ECB!S40</f>
        <v>15.578894652947922</v>
      </c>
      <c r="R73" s="4">
        <f>R50*[4]SK_CAB_ECB!$D$63*[4]SK_CAB_ECB!T40</f>
        <v>7.5755456924159379</v>
      </c>
      <c r="S73" s="4">
        <f>S50*[4]SK_CAB_ECB!$D$63*[4]SK_CAB_ECB!U40</f>
        <v>10.023154607252563</v>
      </c>
    </row>
    <row r="75" spans="1:19" x14ac:dyDescent="0.25">
      <c r="A75" s="4" t="s">
        <v>83</v>
      </c>
      <c r="B75" s="4">
        <f>SUM(B69:B72)-B73</f>
        <v>-210.92793394986259</v>
      </c>
      <c r="C75" s="4">
        <f t="shared" ref="C75:S75" si="8">SUM(C69:C72)-C73</f>
        <v>8.5346814316173116</v>
      </c>
      <c r="D75" s="4">
        <f t="shared" si="8"/>
        <v>336.65764851225765</v>
      </c>
      <c r="E75" s="4">
        <f t="shared" si="8"/>
        <v>386.35771722101322</v>
      </c>
      <c r="F75" s="4">
        <f t="shared" si="8"/>
        <v>-52.90533338060623</v>
      </c>
      <c r="G75" s="4">
        <f t="shared" si="8"/>
        <v>-137.4173099545761</v>
      </c>
      <c r="H75" s="4">
        <f t="shared" si="8"/>
        <v>-196.12866187727798</v>
      </c>
      <c r="I75" s="4">
        <f t="shared" si="8"/>
        <v>-64.563174423697049</v>
      </c>
      <c r="J75" s="4">
        <f t="shared" si="8"/>
        <v>-285.58193565996976</v>
      </c>
      <c r="K75" s="4">
        <f t="shared" si="8"/>
        <v>-432.16897935003345</v>
      </c>
      <c r="L75" s="4">
        <f t="shared" si="8"/>
        <v>-183.55013684153758</v>
      </c>
      <c r="M75" s="4">
        <f t="shared" si="8"/>
        <v>73.796246415973485</v>
      </c>
      <c r="N75" s="4">
        <f t="shared" si="8"/>
        <v>736.89271779780915</v>
      </c>
      <c r="O75" s="4">
        <f t="shared" si="8"/>
        <v>1021.6758689235885</v>
      </c>
      <c r="P75" s="4">
        <f t="shared" si="8"/>
        <v>32.581552838670099</v>
      </c>
      <c r="Q75" s="4">
        <f t="shared" si="8"/>
        <v>-76.264543476220936</v>
      </c>
      <c r="R75" s="4">
        <f t="shared" si="8"/>
        <v>-181.72048898531685</v>
      </c>
      <c r="S75" s="4">
        <f t="shared" si="8"/>
        <v>-421.89493555936161</v>
      </c>
    </row>
    <row r="76" spans="1:19" x14ac:dyDescent="0.25">
      <c r="A76" s="4" t="s">
        <v>84</v>
      </c>
      <c r="B76" s="4">
        <f>[4]SK_CAB_ECB!D44-B75</f>
        <v>-446.90306605013745</v>
      </c>
      <c r="C76" s="4">
        <f>[4]SK_CAB_ECB!E44-C75</f>
        <v>-2142.4240557262465</v>
      </c>
      <c r="D76" s="4">
        <f>[4]SK_CAB_ECB!F44-D75</f>
        <v>-1842.5929617964639</v>
      </c>
      <c r="E76" s="4">
        <f>[4]SK_CAB_ECB!G44-E75</f>
        <v>-1782.4150585208861</v>
      </c>
      <c r="F76" s="4">
        <f>[4]SK_CAB_ECB!H44-F75</f>
        <v>-2034.0146552006843</v>
      </c>
      <c r="G76" s="4">
        <f>[4]SK_CAB_ECB!I44-G75</f>
        <v>-3686.9857154055799</v>
      </c>
      <c r="H76" s="4">
        <f>[4]SK_CAB_ECB!J44-H75</f>
        <v>-2009.2094556291936</v>
      </c>
      <c r="I76" s="4">
        <f>[4]SK_CAB_ECB!K44-I75</f>
        <v>-2959.6352365170178</v>
      </c>
      <c r="J76" s="4">
        <f>[4]SK_CAB_ECB!L44-J75</f>
        <v>-841.74957346835777</v>
      </c>
      <c r="K76" s="4">
        <f>[4]SK_CAB_ECB!M44-K75</f>
        <v>-633.15700982874682</v>
      </c>
      <c r="L76" s="4">
        <f>[4]SK_CAB_ECB!N44-L75</f>
        <v>-1203.8899203847809</v>
      </c>
      <c r="M76" s="4">
        <f>[4]SK_CAB_ECB!O44-M75</f>
        <v>-1819.4760838321579</v>
      </c>
      <c r="N76" s="4">
        <f>[4]SK_CAB_ECB!P44-N75</f>
        <v>-1851.698134534179</v>
      </c>
      <c r="O76" s="4">
        <f>[4]SK_CAB_ECB!Q44-O75</f>
        <v>-2418.9116528995564</v>
      </c>
      <c r="P76" s="4">
        <f>[4]SK_CAB_ECB!R44-P75</f>
        <v>-5072.49155283867</v>
      </c>
      <c r="Q76" s="4">
        <f>[4]SK_CAB_ECB!S44-Q75</f>
        <v>-4970.1854565237791</v>
      </c>
      <c r="R76" s="4">
        <f>[4]SK_CAB_ECB!T44-R75</f>
        <v>-3317.6895110146829</v>
      </c>
      <c r="S76" s="4">
        <f>[4]SK_CAB_ECB!U44-S75</f>
        <v>-2808.2050644406381</v>
      </c>
    </row>
    <row r="78" spans="1:19" x14ac:dyDescent="0.25">
      <c r="B78" s="4">
        <f>B68</f>
        <v>1995</v>
      </c>
      <c r="C78" s="4">
        <f t="shared" ref="C78:S78" si="9">C68</f>
        <v>1996</v>
      </c>
      <c r="D78" s="4">
        <f t="shared" si="9"/>
        <v>1997</v>
      </c>
      <c r="E78" s="4">
        <f t="shared" si="9"/>
        <v>1998</v>
      </c>
      <c r="F78" s="4">
        <f t="shared" si="9"/>
        <v>1999</v>
      </c>
      <c r="G78" s="4">
        <f t="shared" si="9"/>
        <v>2000</v>
      </c>
      <c r="H78" s="4">
        <f t="shared" si="9"/>
        <v>2001</v>
      </c>
      <c r="I78" s="4">
        <f t="shared" si="9"/>
        <v>2002</v>
      </c>
      <c r="J78" s="4">
        <f t="shared" si="9"/>
        <v>2003</v>
      </c>
      <c r="K78" s="4">
        <f t="shared" si="9"/>
        <v>2004</v>
      </c>
      <c r="L78" s="4">
        <f t="shared" si="9"/>
        <v>2005</v>
      </c>
      <c r="M78" s="4">
        <f t="shared" si="9"/>
        <v>2006</v>
      </c>
      <c r="N78" s="4">
        <f t="shared" si="9"/>
        <v>2007</v>
      </c>
      <c r="O78" s="4">
        <f t="shared" si="9"/>
        <v>2008</v>
      </c>
      <c r="P78" s="4">
        <f t="shared" si="9"/>
        <v>2009</v>
      </c>
      <c r="Q78" s="4">
        <f t="shared" si="9"/>
        <v>2010</v>
      </c>
      <c r="R78" s="4">
        <f t="shared" si="9"/>
        <v>2011</v>
      </c>
      <c r="S78" s="4">
        <f t="shared" si="9"/>
        <v>2012</v>
      </c>
    </row>
    <row r="79" spans="1:19" x14ac:dyDescent="0.25">
      <c r="A79" s="4" t="s">
        <v>85</v>
      </c>
      <c r="B79" s="229">
        <f>B75/B14</f>
        <v>-1.0918158916794075E-2</v>
      </c>
      <c r="C79" s="229">
        <f t="shared" ref="C79:S79" si="10">C75/C14</f>
        <v>3.964563990436061E-4</v>
      </c>
      <c r="D79" s="229">
        <f t="shared" si="10"/>
        <v>1.4105360586133556E-2</v>
      </c>
      <c r="E79" s="229">
        <f t="shared" si="10"/>
        <v>1.4762335434713281E-2</v>
      </c>
      <c r="F79" s="229">
        <f t="shared" si="10"/>
        <v>-1.8821404824149927E-3</v>
      </c>
      <c r="G79" s="229">
        <f t="shared" si="10"/>
        <v>-4.4076395862849898E-3</v>
      </c>
      <c r="H79" s="229">
        <f t="shared" si="10"/>
        <v>-5.7887194162399239E-3</v>
      </c>
      <c r="I79" s="229">
        <f t="shared" si="10"/>
        <v>-1.7541164399929603E-3</v>
      </c>
      <c r="J79" s="229">
        <f t="shared" si="10"/>
        <v>-7.0319678968382765E-3</v>
      </c>
      <c r="K79" s="229">
        <f t="shared" si="10"/>
        <v>-9.5694378167315887E-3</v>
      </c>
      <c r="L79" s="229">
        <f t="shared" si="10"/>
        <v>-3.7220526240367806E-3</v>
      </c>
      <c r="M79" s="229">
        <f t="shared" si="10"/>
        <v>1.3417116350673897E-3</v>
      </c>
      <c r="N79" s="229">
        <f t="shared" si="10"/>
        <v>1.1991800609483865E-2</v>
      </c>
      <c r="O79" s="229">
        <f t="shared" si="10"/>
        <v>1.5284846262016401E-2</v>
      </c>
      <c r="P79" s="229">
        <f t="shared" si="10"/>
        <v>5.1886092743276481E-4</v>
      </c>
      <c r="Q79" s="229">
        <f t="shared" si="10"/>
        <v>-1.1573291702146934E-3</v>
      </c>
      <c r="R79" s="229">
        <f t="shared" si="10"/>
        <v>-2.6346168055032017E-3</v>
      </c>
      <c r="S79" s="229">
        <f t="shared" si="10"/>
        <v>-5.9341571210573011E-3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dimension ref="A1:O40"/>
  <sheetViews>
    <sheetView showGridLines="0" workbookViewId="0"/>
  </sheetViews>
  <sheetFormatPr defaultRowHeight="15" x14ac:dyDescent="0.25"/>
  <cols>
    <col min="1" max="1" width="53.85546875" customWidth="1"/>
    <col min="2" max="2" width="5" style="121" bestFit="1" customWidth="1"/>
    <col min="3" max="3" width="5.140625" style="121" bestFit="1" customWidth="1"/>
    <col min="4" max="4" width="5" style="121" bestFit="1" customWidth="1"/>
    <col min="5" max="5" width="5.140625" style="121" bestFit="1" customWidth="1"/>
    <col min="6" max="6" width="5" style="121" bestFit="1" customWidth="1"/>
    <col min="7" max="8" width="5.140625" style="121" bestFit="1" customWidth="1"/>
    <col min="9" max="9" width="4.85546875" style="121" bestFit="1" customWidth="1"/>
    <col min="10" max="10" width="4.42578125" style="121" bestFit="1" customWidth="1"/>
    <col min="11" max="12" width="4.5703125" style="121" bestFit="1" customWidth="1"/>
    <col min="13" max="13" width="4.7109375" style="121" bestFit="1" customWidth="1"/>
    <col min="14" max="14" width="4.5703125" style="121" bestFit="1" customWidth="1"/>
    <col min="15" max="15" width="4.7109375" style="121" bestFit="1" customWidth="1"/>
  </cols>
  <sheetData>
    <row r="1" spans="1:15" ht="18.75" customHeight="1" thickBot="1" x14ac:dyDescent="0.3">
      <c r="A1" s="154" t="s">
        <v>251</v>
      </c>
    </row>
    <row r="2" spans="1:15" x14ac:dyDescent="0.25">
      <c r="A2" s="165"/>
      <c r="B2" s="166">
        <v>2003</v>
      </c>
      <c r="C2" s="166">
        <v>2004</v>
      </c>
      <c r="D2" s="166">
        <v>2005</v>
      </c>
      <c r="E2" s="166">
        <v>2006</v>
      </c>
      <c r="F2" s="166">
        <v>2007</v>
      </c>
      <c r="G2" s="166">
        <v>2008</v>
      </c>
      <c r="H2" s="166">
        <v>2009</v>
      </c>
      <c r="I2" s="166">
        <v>2010</v>
      </c>
      <c r="J2" s="166">
        <v>2011</v>
      </c>
      <c r="K2" s="166">
        <v>2012</v>
      </c>
      <c r="L2" s="166">
        <v>2013</v>
      </c>
      <c r="M2" s="166">
        <v>2014</v>
      </c>
      <c r="N2" s="166">
        <v>2015</v>
      </c>
      <c r="O2" s="166">
        <v>2016</v>
      </c>
    </row>
    <row r="3" spans="1:15" x14ac:dyDescent="0.25">
      <c r="A3" s="176" t="s">
        <v>252</v>
      </c>
      <c r="B3" s="177" t="s">
        <v>285</v>
      </c>
      <c r="C3" s="177" t="s">
        <v>285</v>
      </c>
      <c r="D3" s="177">
        <v>0.2905145530009467</v>
      </c>
      <c r="E3" s="177">
        <v>-0.26047198963496154</v>
      </c>
      <c r="F3" s="177">
        <v>0.53121392645572885</v>
      </c>
      <c r="G3" s="177">
        <v>-0.28773519043454682</v>
      </c>
      <c r="H3" s="177">
        <v>-0.21339359559469101</v>
      </c>
      <c r="I3" s="177" t="s">
        <v>285</v>
      </c>
      <c r="J3" s="177" t="s">
        <v>285</v>
      </c>
      <c r="K3" s="177" t="s">
        <v>285</v>
      </c>
      <c r="L3" s="177" t="s">
        <v>285</v>
      </c>
      <c r="M3" s="177" t="s">
        <v>285</v>
      </c>
      <c r="N3" s="177" t="s">
        <v>285</v>
      </c>
      <c r="O3" s="177" t="s">
        <v>285</v>
      </c>
    </row>
    <row r="4" spans="1:15" x14ac:dyDescent="0.25">
      <c r="A4" s="118" t="s">
        <v>253</v>
      </c>
      <c r="B4" s="178" t="s">
        <v>285</v>
      </c>
      <c r="C4" s="178" t="s">
        <v>285</v>
      </c>
      <c r="D4" s="178" t="s">
        <v>285</v>
      </c>
      <c r="E4" s="178" t="s">
        <v>285</v>
      </c>
      <c r="F4" s="178" t="s">
        <v>285</v>
      </c>
      <c r="G4" s="178">
        <v>0.1978951107226819</v>
      </c>
      <c r="H4" s="178">
        <v>0.17322886433237622</v>
      </c>
      <c r="I4" s="178" t="s">
        <v>285</v>
      </c>
      <c r="J4" s="178" t="s">
        <v>285</v>
      </c>
      <c r="K4" s="178">
        <v>6.2217266170455109E-2</v>
      </c>
      <c r="L4" s="178">
        <v>0.32845344213869393</v>
      </c>
      <c r="M4" s="178" t="s">
        <v>285</v>
      </c>
      <c r="N4" s="178" t="s">
        <v>285</v>
      </c>
      <c r="O4" s="178" t="s">
        <v>285</v>
      </c>
    </row>
    <row r="5" spans="1:15" x14ac:dyDescent="0.25">
      <c r="A5" s="118" t="s">
        <v>254</v>
      </c>
      <c r="B5" s="178" t="s">
        <v>285</v>
      </c>
      <c r="C5" s="178" t="s">
        <v>285</v>
      </c>
      <c r="D5" s="178" t="s">
        <v>285</v>
      </c>
      <c r="E5" s="178" t="s">
        <v>285</v>
      </c>
      <c r="F5" s="178" t="s">
        <v>285</v>
      </c>
      <c r="G5" s="178" t="s">
        <v>285</v>
      </c>
      <c r="H5" s="178">
        <v>-0.27042545284900871</v>
      </c>
      <c r="I5" s="178">
        <v>-0.32021326609306455</v>
      </c>
      <c r="J5" s="178" t="s">
        <v>285</v>
      </c>
      <c r="K5" s="178" t="s">
        <v>285</v>
      </c>
      <c r="L5" s="178" t="s">
        <v>285</v>
      </c>
      <c r="M5" s="178" t="s">
        <v>285</v>
      </c>
      <c r="N5" s="178" t="s">
        <v>285</v>
      </c>
      <c r="O5" s="178" t="s">
        <v>285</v>
      </c>
    </row>
    <row r="6" spans="1:15" x14ac:dyDescent="0.25">
      <c r="A6" s="118" t="s">
        <v>255</v>
      </c>
      <c r="B6" s="178" t="s">
        <v>285</v>
      </c>
      <c r="C6" s="178" t="s">
        <v>285</v>
      </c>
      <c r="D6" s="178" t="s">
        <v>285</v>
      </c>
      <c r="E6" s="178" t="s">
        <v>285</v>
      </c>
      <c r="F6" s="178" t="s">
        <v>285</v>
      </c>
      <c r="G6" s="178" t="s">
        <v>285</v>
      </c>
      <c r="H6" s="178" t="s">
        <v>285</v>
      </c>
      <c r="I6" s="178" t="s">
        <v>285</v>
      </c>
      <c r="J6" s="178">
        <v>4.3423508165956637E-2</v>
      </c>
      <c r="K6" s="178" t="s">
        <v>285</v>
      </c>
      <c r="L6" s="178" t="s">
        <v>285</v>
      </c>
      <c r="M6" s="178" t="s">
        <v>285</v>
      </c>
      <c r="N6" s="178" t="s">
        <v>285</v>
      </c>
      <c r="O6" s="178" t="s">
        <v>285</v>
      </c>
    </row>
    <row r="7" spans="1:15" x14ac:dyDescent="0.25">
      <c r="A7" s="118" t="s">
        <v>256</v>
      </c>
      <c r="B7" s="178" t="s">
        <v>285</v>
      </c>
      <c r="C7" s="178" t="s">
        <v>285</v>
      </c>
      <c r="D7" s="178">
        <v>0.16154658353526866</v>
      </c>
      <c r="E7" s="178" t="s">
        <v>285</v>
      </c>
      <c r="F7" s="178" t="s">
        <v>285</v>
      </c>
      <c r="G7" s="178">
        <v>1.5936965159838664E-2</v>
      </c>
      <c r="H7" s="178" t="s">
        <v>285</v>
      </c>
      <c r="I7" s="178" t="s">
        <v>285</v>
      </c>
      <c r="J7" s="178" t="s">
        <v>285</v>
      </c>
      <c r="K7" s="178" t="s">
        <v>285</v>
      </c>
      <c r="L7" s="178" t="s">
        <v>285</v>
      </c>
      <c r="M7" s="178" t="s">
        <v>285</v>
      </c>
      <c r="N7" s="178" t="s">
        <v>285</v>
      </c>
      <c r="O7" s="178" t="s">
        <v>285</v>
      </c>
    </row>
    <row r="8" spans="1:15" x14ac:dyDescent="0.25">
      <c r="A8" s="118" t="s">
        <v>257</v>
      </c>
      <c r="B8" s="178">
        <v>-0.95424751305032995</v>
      </c>
      <c r="C8" s="178" t="s">
        <v>285</v>
      </c>
      <c r="D8" s="178" t="s">
        <v>285</v>
      </c>
      <c r="E8" s="178" t="s">
        <v>285</v>
      </c>
      <c r="F8" s="178" t="s">
        <v>285</v>
      </c>
      <c r="G8" s="178" t="s">
        <v>285</v>
      </c>
      <c r="H8" s="178" t="s">
        <v>285</v>
      </c>
      <c r="I8" s="178" t="s">
        <v>285</v>
      </c>
      <c r="J8" s="178" t="s">
        <v>285</v>
      </c>
      <c r="K8" s="178" t="s">
        <v>285</v>
      </c>
      <c r="L8" s="178" t="s">
        <v>285</v>
      </c>
      <c r="M8" s="178" t="s">
        <v>285</v>
      </c>
      <c r="N8" s="178" t="s">
        <v>285</v>
      </c>
      <c r="O8" s="178" t="s">
        <v>285</v>
      </c>
    </row>
    <row r="9" spans="1:15" x14ac:dyDescent="0.25">
      <c r="A9" s="118" t="s">
        <v>258</v>
      </c>
      <c r="B9" s="178" t="s">
        <v>285</v>
      </c>
      <c r="C9" s="178" t="s">
        <v>285</v>
      </c>
      <c r="D9" s="178" t="s">
        <v>285</v>
      </c>
      <c r="E9" s="178" t="s">
        <v>285</v>
      </c>
      <c r="F9" s="178" t="s">
        <v>285</v>
      </c>
      <c r="G9" s="178" t="s">
        <v>285</v>
      </c>
      <c r="H9" s="178" t="s">
        <v>285</v>
      </c>
      <c r="I9" s="178" t="s">
        <v>285</v>
      </c>
      <c r="J9" s="178">
        <v>8.5637867862399478E-2</v>
      </c>
      <c r="K9" s="178" t="s">
        <v>285</v>
      </c>
      <c r="L9" s="178" t="s">
        <v>285</v>
      </c>
      <c r="M9" s="178" t="s">
        <v>285</v>
      </c>
      <c r="N9" s="178" t="s">
        <v>285</v>
      </c>
      <c r="O9" s="178" t="s">
        <v>285</v>
      </c>
    </row>
    <row r="10" spans="1:15" x14ac:dyDescent="0.25">
      <c r="A10" s="118" t="s">
        <v>259</v>
      </c>
      <c r="B10" s="178" t="s">
        <v>285</v>
      </c>
      <c r="C10" s="178" t="s">
        <v>285</v>
      </c>
      <c r="D10" s="178" t="s">
        <v>285</v>
      </c>
      <c r="E10" s="178" t="s">
        <v>285</v>
      </c>
      <c r="F10" s="178" t="s">
        <v>285</v>
      </c>
      <c r="G10" s="178" t="s">
        <v>285</v>
      </c>
      <c r="H10" s="178" t="s">
        <v>285</v>
      </c>
      <c r="I10" s="178" t="s">
        <v>285</v>
      </c>
      <c r="J10" s="178">
        <v>0.25174500131643501</v>
      </c>
      <c r="K10" s="178">
        <v>-8.1411026946374768E-3</v>
      </c>
      <c r="L10" s="178">
        <v>-7.9302228080222938E-3</v>
      </c>
      <c r="M10" s="178">
        <v>-7.6386551849285693E-3</v>
      </c>
      <c r="N10" s="178">
        <v>-7.2839664645579921E-3</v>
      </c>
      <c r="O10" s="178">
        <v>-6.9285419297689093E-3</v>
      </c>
    </row>
    <row r="11" spans="1:15" x14ac:dyDescent="0.25">
      <c r="A11" s="118" t="s">
        <v>260</v>
      </c>
      <c r="B11" s="178" t="s">
        <v>285</v>
      </c>
      <c r="C11" s="178" t="s">
        <v>285</v>
      </c>
      <c r="D11" s="178" t="s">
        <v>285</v>
      </c>
      <c r="E11" s="178" t="s">
        <v>285</v>
      </c>
      <c r="F11" s="178" t="s">
        <v>285</v>
      </c>
      <c r="G11" s="178" t="s">
        <v>285</v>
      </c>
      <c r="H11" s="178" t="s">
        <v>285</v>
      </c>
      <c r="I11" s="178" t="s">
        <v>285</v>
      </c>
      <c r="J11" s="178" t="s">
        <v>285</v>
      </c>
      <c r="K11" s="178" t="s">
        <v>285</v>
      </c>
      <c r="L11" s="178" t="s">
        <v>285</v>
      </c>
      <c r="M11" s="178" t="s">
        <v>285</v>
      </c>
      <c r="N11" s="178" t="s">
        <v>285</v>
      </c>
      <c r="O11" s="178" t="s">
        <v>285</v>
      </c>
    </row>
    <row r="12" spans="1:15" x14ac:dyDescent="0.25">
      <c r="A12" s="118" t="s">
        <v>261</v>
      </c>
      <c r="B12" s="178" t="s">
        <v>285</v>
      </c>
      <c r="C12" s="178" t="s">
        <v>285</v>
      </c>
      <c r="D12" s="178" t="s">
        <v>285</v>
      </c>
      <c r="E12" s="178" t="s">
        <v>285</v>
      </c>
      <c r="F12" s="178" t="s">
        <v>285</v>
      </c>
      <c r="G12" s="178" t="s">
        <v>285</v>
      </c>
      <c r="H12" s="178" t="s">
        <v>285</v>
      </c>
      <c r="I12" s="178" t="s">
        <v>285</v>
      </c>
      <c r="J12" s="178" t="s">
        <v>285</v>
      </c>
      <c r="K12" s="178" t="s">
        <v>285</v>
      </c>
      <c r="L12" s="178" t="s">
        <v>285</v>
      </c>
      <c r="M12" s="178" t="s">
        <v>285</v>
      </c>
      <c r="N12" s="178" t="s">
        <v>285</v>
      </c>
      <c r="O12" s="178" t="s">
        <v>285</v>
      </c>
    </row>
    <row r="13" spans="1:15" x14ac:dyDescent="0.25">
      <c r="A13" s="118" t="s">
        <v>262</v>
      </c>
      <c r="B13" s="178" t="s">
        <v>285</v>
      </c>
      <c r="C13" s="178" t="s">
        <v>285</v>
      </c>
      <c r="D13" s="178" t="s">
        <v>285</v>
      </c>
      <c r="E13" s="178" t="s">
        <v>285</v>
      </c>
      <c r="F13" s="178" t="s">
        <v>285</v>
      </c>
      <c r="G13" s="178" t="s">
        <v>285</v>
      </c>
      <c r="H13" s="178" t="s">
        <v>285</v>
      </c>
      <c r="I13" s="178" t="s">
        <v>285</v>
      </c>
      <c r="J13" s="178">
        <v>0.12825092759375392</v>
      </c>
      <c r="K13" s="178" t="s">
        <v>285</v>
      </c>
      <c r="L13" s="178" t="s">
        <v>285</v>
      </c>
      <c r="M13" s="178" t="s">
        <v>285</v>
      </c>
      <c r="N13" s="178" t="s">
        <v>285</v>
      </c>
      <c r="O13" s="178" t="s">
        <v>285</v>
      </c>
    </row>
    <row r="14" spans="1:15" x14ac:dyDescent="0.25">
      <c r="A14" s="118" t="s">
        <v>263</v>
      </c>
      <c r="B14" s="178">
        <v>-0.36535260514133755</v>
      </c>
      <c r="C14" s="178">
        <v>-2.1609188707556248E-2</v>
      </c>
      <c r="D14" s="178">
        <v>-0.91933560718819329</v>
      </c>
      <c r="E14" s="178">
        <v>-3.1744533482220068E-2</v>
      </c>
      <c r="F14" s="178">
        <v>-9.021011415789499E-3</v>
      </c>
      <c r="G14" s="178" t="s">
        <v>285</v>
      </c>
      <c r="H14" s="178">
        <v>-7.6965480273435269E-3</v>
      </c>
      <c r="I14" s="178" t="s">
        <v>285</v>
      </c>
      <c r="J14" s="178" t="s">
        <v>285</v>
      </c>
      <c r="K14" s="178" t="s">
        <v>285</v>
      </c>
      <c r="L14" s="178" t="s">
        <v>285</v>
      </c>
      <c r="M14" s="178" t="s">
        <v>285</v>
      </c>
      <c r="N14" s="178" t="s">
        <v>285</v>
      </c>
      <c r="O14" s="178" t="s">
        <v>285</v>
      </c>
    </row>
    <row r="15" spans="1:15" x14ac:dyDescent="0.25">
      <c r="A15" s="118" t="s">
        <v>264</v>
      </c>
      <c r="B15" s="178">
        <v>-6.4978331527627303E-2</v>
      </c>
      <c r="C15" s="178">
        <v>-1.2936112967788774E-2</v>
      </c>
      <c r="D15" s="178">
        <v>-3.4126715771825501E-2</v>
      </c>
      <c r="E15" s="178">
        <v>-8.0084942983476848E-2</v>
      </c>
      <c r="F15" s="178">
        <v>-1.150584090756385E-2</v>
      </c>
      <c r="G15" s="178">
        <v>-9.4353951774200689E-4</v>
      </c>
      <c r="H15" s="178">
        <v>-8.7762623998945133E-3</v>
      </c>
      <c r="I15" s="178" t="s">
        <v>285</v>
      </c>
      <c r="J15" s="178" t="s">
        <v>285</v>
      </c>
      <c r="K15" s="178" t="s">
        <v>285</v>
      </c>
      <c r="L15" s="178" t="s">
        <v>285</v>
      </c>
      <c r="M15" s="178" t="s">
        <v>285</v>
      </c>
      <c r="N15" s="178" t="s">
        <v>285</v>
      </c>
      <c r="O15" s="178" t="s">
        <v>285</v>
      </c>
    </row>
    <row r="16" spans="1:15" x14ac:dyDescent="0.25">
      <c r="A16" s="118" t="s">
        <v>265</v>
      </c>
      <c r="B16" s="178" t="s">
        <v>285</v>
      </c>
      <c r="C16" s="178" t="s">
        <v>285</v>
      </c>
      <c r="D16" s="178" t="s">
        <v>285</v>
      </c>
      <c r="E16" s="178" t="s">
        <v>285</v>
      </c>
      <c r="F16" s="178" t="s">
        <v>285</v>
      </c>
      <c r="G16" s="178">
        <v>-0.35329881757377851</v>
      </c>
      <c r="H16" s="178" t="s">
        <v>285</v>
      </c>
      <c r="I16" s="178">
        <v>-0.11801686935160344</v>
      </c>
      <c r="J16" s="178" t="s">
        <v>285</v>
      </c>
      <c r="K16" s="178" t="s">
        <v>285</v>
      </c>
      <c r="L16" s="178" t="s">
        <v>285</v>
      </c>
      <c r="M16" s="178" t="s">
        <v>285</v>
      </c>
      <c r="N16" s="178" t="s">
        <v>285</v>
      </c>
      <c r="O16" s="178" t="s">
        <v>285</v>
      </c>
    </row>
    <row r="17" spans="1:15" x14ac:dyDescent="0.25">
      <c r="A17" s="118" t="s">
        <v>266</v>
      </c>
      <c r="B17" s="178" t="s">
        <v>285</v>
      </c>
      <c r="C17" s="178" t="s">
        <v>285</v>
      </c>
      <c r="D17" s="178" t="s">
        <v>285</v>
      </c>
      <c r="E17" s="178">
        <v>-6.3365479980660555E-2</v>
      </c>
      <c r="F17" s="178" t="s">
        <v>285</v>
      </c>
      <c r="G17" s="178">
        <v>-4.5192797696445072E-3</v>
      </c>
      <c r="H17" s="178" t="s">
        <v>285</v>
      </c>
      <c r="I17" s="178" t="s">
        <v>285</v>
      </c>
      <c r="J17" s="178" t="s">
        <v>285</v>
      </c>
      <c r="K17" s="178" t="s">
        <v>285</v>
      </c>
      <c r="L17" s="178" t="s">
        <v>285</v>
      </c>
      <c r="M17" s="178" t="s">
        <v>285</v>
      </c>
      <c r="N17" s="178" t="s">
        <v>285</v>
      </c>
      <c r="O17" s="178" t="s">
        <v>285</v>
      </c>
    </row>
    <row r="18" spans="1:15" x14ac:dyDescent="0.25">
      <c r="A18" s="118" t="s">
        <v>267</v>
      </c>
      <c r="B18" s="178" t="s">
        <v>285</v>
      </c>
      <c r="C18" s="178" t="s">
        <v>285</v>
      </c>
      <c r="D18" s="178" t="s">
        <v>285</v>
      </c>
      <c r="E18" s="178" t="s">
        <v>285</v>
      </c>
      <c r="F18" s="178" t="s">
        <v>285</v>
      </c>
      <c r="G18" s="178" t="s">
        <v>285</v>
      </c>
      <c r="H18" s="178" t="s">
        <v>285</v>
      </c>
      <c r="I18" s="178" t="s">
        <v>285</v>
      </c>
      <c r="J18" s="178" t="s">
        <v>285</v>
      </c>
      <c r="K18" s="178" t="s">
        <v>285</v>
      </c>
      <c r="L18" s="178" t="s">
        <v>285</v>
      </c>
      <c r="M18" s="178" t="s">
        <v>285</v>
      </c>
      <c r="N18" s="178" t="s">
        <v>285</v>
      </c>
      <c r="O18" s="178" t="s">
        <v>285</v>
      </c>
    </row>
    <row r="19" spans="1:15" x14ac:dyDescent="0.25">
      <c r="A19" s="118" t="s">
        <v>268</v>
      </c>
      <c r="B19" s="178">
        <v>-3.2694770018713681E-2</v>
      </c>
      <c r="C19" s="178" t="s">
        <v>285</v>
      </c>
      <c r="D19" s="178" t="s">
        <v>285</v>
      </c>
      <c r="E19" s="178" t="s">
        <v>285</v>
      </c>
      <c r="F19" s="178" t="s">
        <v>285</v>
      </c>
      <c r="G19" s="178" t="s">
        <v>285</v>
      </c>
      <c r="H19" s="178" t="s">
        <v>285</v>
      </c>
      <c r="I19" s="178">
        <v>-0.17087267375671919</v>
      </c>
      <c r="J19" s="178" t="s">
        <v>285</v>
      </c>
      <c r="K19" s="178" t="s">
        <v>285</v>
      </c>
      <c r="L19" s="178" t="s">
        <v>285</v>
      </c>
      <c r="M19" s="178" t="s">
        <v>285</v>
      </c>
      <c r="N19" s="178" t="s">
        <v>285</v>
      </c>
      <c r="O19" s="178" t="s">
        <v>285</v>
      </c>
    </row>
    <row r="20" spans="1:15" x14ac:dyDescent="0.25">
      <c r="A20" s="118" t="s">
        <v>269</v>
      </c>
      <c r="B20" s="178" t="s">
        <v>285</v>
      </c>
      <c r="C20" s="178" t="s">
        <v>285</v>
      </c>
      <c r="D20" s="178" t="s">
        <v>285</v>
      </c>
      <c r="E20" s="178" t="s">
        <v>285</v>
      </c>
      <c r="F20" s="178" t="s">
        <v>285</v>
      </c>
      <c r="G20" s="178" t="s">
        <v>285</v>
      </c>
      <c r="H20" s="178" t="s">
        <v>285</v>
      </c>
      <c r="I20" s="178" t="s">
        <v>285</v>
      </c>
      <c r="J20" s="178" t="s">
        <v>285</v>
      </c>
      <c r="K20" s="178" t="s">
        <v>285</v>
      </c>
      <c r="L20" s="178" t="s">
        <v>285</v>
      </c>
      <c r="M20" s="178" t="s">
        <v>285</v>
      </c>
      <c r="N20" s="178" t="s">
        <v>285</v>
      </c>
      <c r="O20" s="178" t="s">
        <v>285</v>
      </c>
    </row>
    <row r="21" spans="1:15" x14ac:dyDescent="0.25">
      <c r="A21" s="118" t="s">
        <v>270</v>
      </c>
      <c r="B21" s="178" t="s">
        <v>285</v>
      </c>
      <c r="C21" s="178" t="s">
        <v>285</v>
      </c>
      <c r="D21" s="178" t="s">
        <v>285</v>
      </c>
      <c r="E21" s="178">
        <v>5.8842053507917429E-2</v>
      </c>
      <c r="F21" s="178" t="s">
        <v>285</v>
      </c>
      <c r="G21" s="178">
        <v>0.26592402427201894</v>
      </c>
      <c r="H21" s="178">
        <v>0.26687099491459304</v>
      </c>
      <c r="I21" s="178">
        <v>0.4372276621917045</v>
      </c>
      <c r="J21" s="178">
        <v>-0.91838740769006832</v>
      </c>
      <c r="K21" s="178" t="s">
        <v>285</v>
      </c>
      <c r="L21" s="178" t="s">
        <v>285</v>
      </c>
      <c r="M21" s="178" t="s">
        <v>285</v>
      </c>
      <c r="N21" s="178" t="s">
        <v>285</v>
      </c>
      <c r="O21" s="178" t="s">
        <v>285</v>
      </c>
    </row>
    <row r="22" spans="1:15" x14ac:dyDescent="0.25">
      <c r="A22" s="118" t="s">
        <v>271</v>
      </c>
      <c r="B22" s="178" t="s">
        <v>285</v>
      </c>
      <c r="C22" s="178" t="s">
        <v>285</v>
      </c>
      <c r="D22" s="178" t="s">
        <v>285</v>
      </c>
      <c r="E22" s="178" t="s">
        <v>285</v>
      </c>
      <c r="F22" s="178" t="s">
        <v>285</v>
      </c>
      <c r="G22" s="178" t="s">
        <v>285</v>
      </c>
      <c r="H22" s="178" t="s">
        <v>285</v>
      </c>
      <c r="I22" s="178" t="s">
        <v>285</v>
      </c>
      <c r="J22" s="178" t="s">
        <v>285</v>
      </c>
      <c r="K22" s="178">
        <v>5.6493542113890481E-2</v>
      </c>
      <c r="L22" s="178" t="s">
        <v>285</v>
      </c>
      <c r="M22" s="178" t="s">
        <v>285</v>
      </c>
      <c r="N22" s="178" t="s">
        <v>285</v>
      </c>
      <c r="O22" s="178" t="s">
        <v>285</v>
      </c>
    </row>
    <row r="23" spans="1:15" x14ac:dyDescent="0.25">
      <c r="A23" s="119" t="s">
        <v>272</v>
      </c>
      <c r="B23" s="178" t="s">
        <v>285</v>
      </c>
      <c r="C23" s="178" t="s">
        <v>285</v>
      </c>
      <c r="D23" s="178" t="s">
        <v>285</v>
      </c>
      <c r="E23" s="178" t="s">
        <v>285</v>
      </c>
      <c r="F23" s="178" t="s">
        <v>285</v>
      </c>
      <c r="G23" s="178" t="s">
        <v>285</v>
      </c>
      <c r="H23" s="178" t="s">
        <v>285</v>
      </c>
      <c r="I23" s="178" t="s">
        <v>285</v>
      </c>
      <c r="J23" s="178" t="s">
        <v>285</v>
      </c>
      <c r="K23" s="178">
        <v>3.4612064078973749E-2</v>
      </c>
      <c r="L23" s="178">
        <v>0.15606123589809634</v>
      </c>
      <c r="M23" s="178">
        <v>0.10519204196773235</v>
      </c>
      <c r="N23" s="178">
        <v>0.10541880290251214</v>
      </c>
      <c r="O23" s="178">
        <v>0.10539339346528845</v>
      </c>
    </row>
    <row r="24" spans="1:15" x14ac:dyDescent="0.25">
      <c r="A24" s="118" t="s">
        <v>273</v>
      </c>
      <c r="B24" s="178" t="s">
        <v>285</v>
      </c>
      <c r="C24" s="178" t="s">
        <v>285</v>
      </c>
      <c r="D24" s="178" t="s">
        <v>285</v>
      </c>
      <c r="E24" s="178" t="s">
        <v>285</v>
      </c>
      <c r="F24" s="178" t="s">
        <v>285</v>
      </c>
      <c r="G24" s="178" t="s">
        <v>285</v>
      </c>
      <c r="H24" s="178" t="s">
        <v>285</v>
      </c>
      <c r="I24" s="178" t="s">
        <v>285</v>
      </c>
      <c r="J24" s="178" t="s">
        <v>285</v>
      </c>
      <c r="K24" s="178" t="s">
        <v>285</v>
      </c>
      <c r="L24" s="178">
        <v>1.0960916113368755E-2</v>
      </c>
      <c r="M24" s="178" t="s">
        <v>285</v>
      </c>
      <c r="N24" s="178" t="s">
        <v>285</v>
      </c>
      <c r="O24" s="178" t="s">
        <v>285</v>
      </c>
    </row>
    <row r="25" spans="1:15" x14ac:dyDescent="0.25">
      <c r="A25" s="119" t="s">
        <v>274</v>
      </c>
      <c r="B25" s="178" t="s">
        <v>285</v>
      </c>
      <c r="C25" s="178" t="s">
        <v>285</v>
      </c>
      <c r="D25" s="178" t="s">
        <v>285</v>
      </c>
      <c r="E25" s="178" t="s">
        <v>285</v>
      </c>
      <c r="F25" s="178" t="s">
        <v>285</v>
      </c>
      <c r="G25" s="178" t="s">
        <v>285</v>
      </c>
      <c r="H25" s="178" t="s">
        <v>285</v>
      </c>
      <c r="I25" s="178" t="s">
        <v>285</v>
      </c>
      <c r="J25" s="178" t="s">
        <v>285</v>
      </c>
      <c r="K25" s="178" t="s">
        <v>285</v>
      </c>
      <c r="L25" s="178" t="s">
        <v>285</v>
      </c>
      <c r="M25" s="178">
        <v>0.32993500280444749</v>
      </c>
      <c r="N25" s="178" t="s">
        <v>285</v>
      </c>
      <c r="O25" s="178" t="s">
        <v>285</v>
      </c>
    </row>
    <row r="26" spans="1:15" x14ac:dyDescent="0.25">
      <c r="A26" s="119" t="s">
        <v>275</v>
      </c>
      <c r="B26" s="178" t="s">
        <v>285</v>
      </c>
      <c r="C26" s="178" t="s">
        <v>285</v>
      </c>
      <c r="D26" s="178" t="s">
        <v>285</v>
      </c>
      <c r="E26" s="178" t="s">
        <v>285</v>
      </c>
      <c r="F26" s="178" t="s">
        <v>285</v>
      </c>
      <c r="G26" s="178" t="s">
        <v>285</v>
      </c>
      <c r="H26" s="178" t="s">
        <v>285</v>
      </c>
      <c r="I26" s="178" t="s">
        <v>285</v>
      </c>
      <c r="J26" s="178" t="s">
        <v>285</v>
      </c>
      <c r="K26" s="178">
        <v>3.2602331326001086E-2</v>
      </c>
      <c r="L26" s="178">
        <v>0.11963038420751204</v>
      </c>
      <c r="M26" s="178">
        <v>9.1924141344155205E-2</v>
      </c>
      <c r="N26" s="178">
        <v>6.1943792142679158E-2</v>
      </c>
      <c r="O26" s="178">
        <v>6.2456208813900183E-2</v>
      </c>
    </row>
    <row r="27" spans="1:15" x14ac:dyDescent="0.25">
      <c r="A27" s="119" t="s">
        <v>276</v>
      </c>
      <c r="B27" s="178" t="s">
        <v>285</v>
      </c>
      <c r="C27" s="178" t="s">
        <v>285</v>
      </c>
      <c r="D27" s="178" t="s">
        <v>285</v>
      </c>
      <c r="E27" s="178" t="s">
        <v>285</v>
      </c>
      <c r="F27" s="178" t="s">
        <v>285</v>
      </c>
      <c r="G27" s="178" t="s">
        <v>285</v>
      </c>
      <c r="H27" s="178" t="s">
        <v>285</v>
      </c>
      <c r="I27" s="178" t="s">
        <v>285</v>
      </c>
      <c r="J27" s="178" t="s">
        <v>285</v>
      </c>
      <c r="K27" s="178" t="s">
        <v>285</v>
      </c>
      <c r="L27" s="178">
        <v>0.6459267865608207</v>
      </c>
      <c r="M27" s="178">
        <v>1.5761654953974066E-2</v>
      </c>
      <c r="N27" s="178">
        <v>1.0067679978656521E-3</v>
      </c>
      <c r="O27" s="178">
        <v>1.0773475702819657E-3</v>
      </c>
    </row>
    <row r="28" spans="1:15" x14ac:dyDescent="0.25">
      <c r="A28" s="120" t="s">
        <v>277</v>
      </c>
      <c r="B28" s="178" t="s">
        <v>285</v>
      </c>
      <c r="C28" s="178" t="s">
        <v>285</v>
      </c>
      <c r="D28" s="178" t="s">
        <v>285</v>
      </c>
      <c r="E28" s="178" t="s">
        <v>285</v>
      </c>
      <c r="F28" s="178" t="s">
        <v>285</v>
      </c>
      <c r="G28" s="178" t="s">
        <v>285</v>
      </c>
      <c r="H28" s="178" t="s">
        <v>285</v>
      </c>
      <c r="I28" s="178" t="s">
        <v>285</v>
      </c>
      <c r="J28" s="178" t="s">
        <v>285</v>
      </c>
      <c r="K28" s="178" t="s">
        <v>285</v>
      </c>
      <c r="L28" s="178" t="s">
        <v>285</v>
      </c>
      <c r="M28" s="178">
        <v>3.4313240291662543E-2</v>
      </c>
      <c r="N28" s="178" t="s">
        <v>285</v>
      </c>
      <c r="O28" s="178" t="s">
        <v>285</v>
      </c>
    </row>
    <row r="29" spans="1:15" x14ac:dyDescent="0.25">
      <c r="A29" s="120" t="s">
        <v>278</v>
      </c>
      <c r="B29" s="178" t="s">
        <v>285</v>
      </c>
      <c r="C29" s="178" t="s">
        <v>285</v>
      </c>
      <c r="D29" s="178" t="s">
        <v>285</v>
      </c>
      <c r="E29" s="178" t="s">
        <v>285</v>
      </c>
      <c r="F29" s="178" t="s">
        <v>285</v>
      </c>
      <c r="G29" s="178">
        <v>0.10646535731810947</v>
      </c>
      <c r="H29" s="178">
        <v>0.14021317351861953</v>
      </c>
      <c r="I29" s="178">
        <v>1.525106901647449E-3</v>
      </c>
      <c r="J29" s="178">
        <v>0.15928138885634852</v>
      </c>
      <c r="K29" s="178">
        <v>0.26157582379435584</v>
      </c>
      <c r="L29" s="178">
        <v>-0.35734778712804816</v>
      </c>
      <c r="M29" s="178">
        <v>0.82730278135207358</v>
      </c>
      <c r="N29" s="178">
        <v>0.18499361960781352</v>
      </c>
      <c r="O29" s="178">
        <v>0.17596676981272108</v>
      </c>
    </row>
    <row r="30" spans="1:15" x14ac:dyDescent="0.25">
      <c r="A30" s="120" t="s">
        <v>279</v>
      </c>
      <c r="B30" s="178" t="s">
        <v>285</v>
      </c>
      <c r="C30" s="178" t="s">
        <v>285</v>
      </c>
      <c r="D30" s="178" t="s">
        <v>285</v>
      </c>
      <c r="E30" s="178" t="s">
        <v>285</v>
      </c>
      <c r="F30" s="178" t="s">
        <v>285</v>
      </c>
      <c r="G30" s="178" t="s">
        <v>285</v>
      </c>
      <c r="H30" s="178" t="s">
        <v>285</v>
      </c>
      <c r="I30" s="178" t="s">
        <v>285</v>
      </c>
      <c r="J30" s="178" t="s">
        <v>285</v>
      </c>
      <c r="K30" s="178" t="s">
        <v>285</v>
      </c>
      <c r="L30" s="178" t="s">
        <v>285</v>
      </c>
      <c r="M30" s="178">
        <v>7.1265960605760667E-2</v>
      </c>
      <c r="N30" s="178" t="s">
        <v>285</v>
      </c>
      <c r="O30" s="178" t="s">
        <v>285</v>
      </c>
    </row>
    <row r="31" spans="1:15" x14ac:dyDescent="0.25">
      <c r="A31" s="120" t="s">
        <v>280</v>
      </c>
      <c r="B31" s="178" t="s">
        <v>285</v>
      </c>
      <c r="C31" s="178" t="s">
        <v>285</v>
      </c>
      <c r="D31" s="178" t="s">
        <v>285</v>
      </c>
      <c r="E31" s="178" t="s">
        <v>285</v>
      </c>
      <c r="F31" s="178" t="s">
        <v>285</v>
      </c>
      <c r="G31" s="178" t="s">
        <v>285</v>
      </c>
      <c r="H31" s="178" t="s">
        <v>285</v>
      </c>
      <c r="I31" s="178" t="s">
        <v>285</v>
      </c>
      <c r="J31" s="178" t="s">
        <v>285</v>
      </c>
      <c r="K31" s="178" t="s">
        <v>285</v>
      </c>
      <c r="L31" s="178">
        <v>4.1103435425132832E-2</v>
      </c>
      <c r="M31" s="178" t="s">
        <v>285</v>
      </c>
      <c r="N31" s="178" t="s">
        <v>285</v>
      </c>
      <c r="O31" s="178" t="s">
        <v>285</v>
      </c>
    </row>
    <row r="32" spans="1:15" x14ac:dyDescent="0.25">
      <c r="A32" s="120" t="s">
        <v>281</v>
      </c>
      <c r="B32" s="178" t="s">
        <v>285</v>
      </c>
      <c r="C32" s="178" t="s">
        <v>285</v>
      </c>
      <c r="D32" s="178" t="s">
        <v>285</v>
      </c>
      <c r="E32" s="178" t="s">
        <v>285</v>
      </c>
      <c r="F32" s="178" t="s">
        <v>285</v>
      </c>
      <c r="G32" s="178" t="s">
        <v>285</v>
      </c>
      <c r="H32" s="178" t="s">
        <v>285</v>
      </c>
      <c r="I32" s="178" t="s">
        <v>285</v>
      </c>
      <c r="J32" s="178" t="s">
        <v>285</v>
      </c>
      <c r="K32" s="178" t="s">
        <v>285</v>
      </c>
      <c r="L32" s="178" t="s">
        <v>285</v>
      </c>
      <c r="M32" s="178">
        <v>6.5987000560889505E-2</v>
      </c>
      <c r="N32" s="178" t="s">
        <v>285</v>
      </c>
      <c r="O32" s="178" t="s">
        <v>285</v>
      </c>
    </row>
    <row r="33" spans="1:15" x14ac:dyDescent="0.25">
      <c r="A33" s="120" t="s">
        <v>282</v>
      </c>
      <c r="B33" s="178" t="s">
        <v>285</v>
      </c>
      <c r="C33" s="178" t="s">
        <v>285</v>
      </c>
      <c r="D33" s="178" t="s">
        <v>285</v>
      </c>
      <c r="E33" s="178" t="s">
        <v>285</v>
      </c>
      <c r="F33" s="178" t="s">
        <v>285</v>
      </c>
      <c r="G33" s="178" t="s">
        <v>285</v>
      </c>
      <c r="H33" s="178">
        <v>-0.26435484637678991</v>
      </c>
      <c r="I33" s="178" t="s">
        <v>285</v>
      </c>
      <c r="J33" s="178" t="s">
        <v>285</v>
      </c>
      <c r="K33" s="178">
        <v>1.371384783564537E-2</v>
      </c>
      <c r="L33" s="178">
        <v>2.6717233026336339E-2</v>
      </c>
      <c r="M33" s="178">
        <v>0.12896446600019795</v>
      </c>
      <c r="N33" s="178">
        <v>2.4539969947975263E-2</v>
      </c>
      <c r="O33" s="178">
        <v>2.334253068944259E-2</v>
      </c>
    </row>
    <row r="34" spans="1:15" x14ac:dyDescent="0.25">
      <c r="A34" s="179" t="s">
        <v>283</v>
      </c>
      <c r="B34" s="180" t="s">
        <v>285</v>
      </c>
      <c r="C34" s="180" t="s">
        <v>285</v>
      </c>
      <c r="D34" s="180" t="s">
        <v>285</v>
      </c>
      <c r="E34" s="180" t="s">
        <v>285</v>
      </c>
      <c r="F34" s="180" t="s">
        <v>285</v>
      </c>
      <c r="G34" s="180" t="s">
        <v>285</v>
      </c>
      <c r="H34" s="180" t="s">
        <v>285</v>
      </c>
      <c r="I34" s="180">
        <v>3.3245812936609276E-2</v>
      </c>
      <c r="J34" s="180">
        <v>3.1907021412076637E-2</v>
      </c>
      <c r="K34" s="180">
        <v>3.7987499159587275E-2</v>
      </c>
      <c r="L34" s="180">
        <v>4.1568589302693922E-2</v>
      </c>
      <c r="M34" s="180">
        <v>6.3463657659441092E-2</v>
      </c>
      <c r="N34" s="180" t="s">
        <v>285</v>
      </c>
      <c r="O34" s="180" t="s">
        <v>285</v>
      </c>
    </row>
    <row r="35" spans="1:15" ht="15.75" thickBot="1" x14ac:dyDescent="0.3">
      <c r="A35" s="181" t="s">
        <v>284</v>
      </c>
      <c r="B35" s="182">
        <v>-1.4172732197380085</v>
      </c>
      <c r="C35" s="182">
        <v>-3.4545301675345023E-2</v>
      </c>
      <c r="D35" s="182">
        <v>-0.50140118642380338</v>
      </c>
      <c r="E35" s="182">
        <v>-0.37682489257340157</v>
      </c>
      <c r="F35" s="182">
        <v>0.51068707413237546</v>
      </c>
      <c r="G35" s="182">
        <v>-6.0275369823062863E-2</v>
      </c>
      <c r="H35" s="182">
        <v>-0.18433367248213892</v>
      </c>
      <c r="I35" s="182">
        <v>-0.13710422717142592</v>
      </c>
      <c r="J35" s="182">
        <v>-0.21814169248309812</v>
      </c>
      <c r="K35" s="182">
        <v>0.49106127178427145</v>
      </c>
      <c r="L35" s="182">
        <v>1.0051440127365845</v>
      </c>
      <c r="M35" s="182">
        <v>1.7264712923554062</v>
      </c>
      <c r="N35" s="182">
        <v>0.37061898613428773</v>
      </c>
      <c r="O35" s="182">
        <v>0.36130770842186533</v>
      </c>
    </row>
    <row r="36" spans="1:15" ht="15.75" thickTop="1" x14ac:dyDescent="0.25"/>
    <row r="37" spans="1:15" x14ac:dyDescent="0.25">
      <c r="A37" s="138" t="s">
        <v>286</v>
      </c>
      <c r="B37" s="122">
        <v>-0.36535260514133755</v>
      </c>
      <c r="C37" s="122">
        <v>0</v>
      </c>
      <c r="D37" s="122">
        <v>-0.82917293599003938</v>
      </c>
      <c r="E37" s="122">
        <v>-0.26562863625785432</v>
      </c>
      <c r="F37" s="122">
        <v>0</v>
      </c>
      <c r="G37" s="122">
        <v>0.19747944418512803</v>
      </c>
      <c r="H37" s="122">
        <v>0.1735823991269283</v>
      </c>
      <c r="I37" s="122">
        <v>-0.17087267375671919</v>
      </c>
      <c r="J37" s="122">
        <v>0.37927246957411298</v>
      </c>
      <c r="K37" s="122">
        <v>0.17041215527957823</v>
      </c>
      <c r="L37" s="122">
        <v>0.43896510597442706</v>
      </c>
      <c r="M37" s="122">
        <v>1.018701895985993</v>
      </c>
    </row>
    <row r="39" spans="1:15" x14ac:dyDescent="0.25">
      <c r="B39" s="115"/>
    </row>
    <row r="40" spans="1:15" x14ac:dyDescent="0.25">
      <c r="B40" s="11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4"/>
  <dimension ref="A1"/>
  <sheetViews>
    <sheetView showGridLines="0" workbookViewId="0"/>
  </sheetViews>
  <sheetFormatPr defaultRowHeight="15" x14ac:dyDescent="0.25"/>
  <sheetData>
    <row r="1" spans="1:1" x14ac:dyDescent="0.25">
      <c r="A1" s="170" t="s">
        <v>287</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dimension ref="A1:S8"/>
  <sheetViews>
    <sheetView showGridLines="0" workbookViewId="0">
      <selection activeCell="F8" sqref="F8"/>
    </sheetView>
  </sheetViews>
  <sheetFormatPr defaultRowHeight="15" x14ac:dyDescent="0.25"/>
  <cols>
    <col min="1" max="1" width="27.28515625" style="4" customWidth="1"/>
    <col min="2" max="16384" width="9.140625" style="4"/>
  </cols>
  <sheetData>
    <row r="1" spans="1:19" x14ac:dyDescent="0.25">
      <c r="B1" s="228">
        <v>1997</v>
      </c>
      <c r="C1" s="228">
        <v>1998</v>
      </c>
      <c r="D1" s="228">
        <v>1999</v>
      </c>
      <c r="E1" s="228">
        <v>2000</v>
      </c>
      <c r="F1" s="228">
        <v>2001</v>
      </c>
      <c r="G1" s="228">
        <v>2002</v>
      </c>
      <c r="H1" s="228">
        <v>2003</v>
      </c>
      <c r="I1" s="228">
        <v>2004</v>
      </c>
      <c r="J1" s="228">
        <v>2005</v>
      </c>
      <c r="K1" s="228">
        <v>2006</v>
      </c>
      <c r="L1" s="228">
        <v>2007</v>
      </c>
      <c r="M1" s="228">
        <v>2008</v>
      </c>
      <c r="N1" s="228">
        <v>2009</v>
      </c>
      <c r="O1" s="228">
        <v>2010</v>
      </c>
      <c r="P1" s="228">
        <v>2011</v>
      </c>
      <c r="Q1" s="228">
        <v>2012</v>
      </c>
    </row>
    <row r="2" spans="1:19" x14ac:dyDescent="0.25">
      <c r="A2" s="3" t="s">
        <v>86</v>
      </c>
      <c r="B2" s="224">
        <f>[6]main!B67</f>
        <v>-0.15298272958093465</v>
      </c>
      <c r="C2" s="224">
        <f>[6]main!C67</f>
        <v>-0.12683068481845031</v>
      </c>
      <c r="D2" s="224">
        <f>[6]main!D67</f>
        <v>-8.1375782219993198E-2</v>
      </c>
      <c r="E2" s="224">
        <f>[6]main!E67</f>
        <v>5.1139137379679322</v>
      </c>
      <c r="F2" s="224">
        <f>[6]main!F67</f>
        <v>-0.42823432788032689</v>
      </c>
      <c r="G2" s="224">
        <f>[6]main!G67</f>
        <v>1.431714327872629</v>
      </c>
      <c r="H2" s="224">
        <f>[6]main!H67</f>
        <v>1.019220649719295</v>
      </c>
      <c r="I2" s="224">
        <f>[6]main!I67</f>
        <v>5.9699999999801578E-5</v>
      </c>
      <c r="J2" s="224">
        <f>[6]main!J67</f>
        <v>-0.36169392934802225</v>
      </c>
      <c r="K2" s="224">
        <f>[6]main!K67</f>
        <v>7.9461859091181419E-2</v>
      </c>
      <c r="L2" s="224">
        <f>[6]main!L67</f>
        <v>-0.53121292645572871</v>
      </c>
      <c r="M2" s="224">
        <f>[6]main!M67</f>
        <v>0.26821461569551508</v>
      </c>
      <c r="N2" s="224">
        <f>[6]main!N67</f>
        <v>0.34140886205490084</v>
      </c>
      <c r="O2" s="224">
        <f>[6]main!O67</f>
        <v>1.8898470096828379E-3</v>
      </c>
      <c r="P2" s="224">
        <f>[6]main!P67</f>
        <v>0.67346372206113148</v>
      </c>
      <c r="Q2" s="224">
        <f>[6]main!Q67</f>
        <v>-0.2339791320787013</v>
      </c>
      <c r="R2" s="224"/>
      <c r="S2" s="224"/>
    </row>
    <row r="3" spans="1:19" x14ac:dyDescent="0.25">
      <c r="A3" s="3" t="s">
        <v>87</v>
      </c>
      <c r="B3" s="224">
        <f>[6]main!B68</f>
        <v>0.204289828859816</v>
      </c>
      <c r="C3" s="224">
        <f>[6]main!C68</f>
        <v>0.29019647768541879</v>
      </c>
      <c r="D3" s="224">
        <f>[6]main!D68</f>
        <v>-4.6594401534032576E-2</v>
      </c>
      <c r="E3" s="224">
        <f>[6]main!E68</f>
        <v>-0.41954962191807432</v>
      </c>
      <c r="F3" s="224">
        <f>[6]main!F68</f>
        <v>-0.62257763825945733</v>
      </c>
      <c r="G3" s="224">
        <f>[6]main!G68</f>
        <v>-0.5233962966022695</v>
      </c>
      <c r="H3" s="224">
        <f>[6]main!H68</f>
        <v>-0.27091945830613684</v>
      </c>
      <c r="I3" s="224">
        <f>[6]main!I68</f>
        <v>0.12954346851152615</v>
      </c>
      <c r="J3" s="224">
        <f>[6]main!J68</f>
        <v>0.42204852775839929</v>
      </c>
      <c r="K3" s="224">
        <f>[6]main!K68</f>
        <v>0.76248907254917897</v>
      </c>
      <c r="L3" s="224">
        <f>[6]main!L68</f>
        <v>1.1888499833223707</v>
      </c>
      <c r="M3" s="224">
        <f>[6]main!M68</f>
        <v>1.0124432389331439</v>
      </c>
      <c r="N3" s="224">
        <f>[6]main!N68</f>
        <v>0.51356041683443965</v>
      </c>
      <c r="O3" s="224">
        <f>[6]main!O68</f>
        <v>0.20711934472936933</v>
      </c>
      <c r="P3" s="224">
        <f>[6]main!P68</f>
        <v>-0.27741590627491891</v>
      </c>
      <c r="Q3" s="224">
        <f>[6]main!Q68</f>
        <v>-0.45080467007021352</v>
      </c>
      <c r="R3" s="224"/>
      <c r="S3" s="224"/>
    </row>
    <row r="4" spans="1:19" x14ac:dyDescent="0.25">
      <c r="A4" s="3" t="s">
        <v>88</v>
      </c>
      <c r="B4" s="224">
        <f>[6]main!B69</f>
        <v>-0.14244087763042562</v>
      </c>
      <c r="C4" s="224">
        <f>[6]main!C69</f>
        <v>-0.1982479539732297</v>
      </c>
      <c r="D4" s="224">
        <f>[6]main!D69</f>
        <v>5.8248747756386637E-2</v>
      </c>
      <c r="E4" s="224">
        <f>[6]main!E69</f>
        <v>0.12062969729621315</v>
      </c>
      <c r="F4" s="224">
        <f>[6]main!F69</f>
        <v>7.3309833943044939E-2</v>
      </c>
      <c r="G4" s="224">
        <f>[6]main!G69</f>
        <v>3.9667969781528187E-2</v>
      </c>
      <c r="H4" s="224">
        <f>[6]main!H69</f>
        <v>6.0711962132890013E-2</v>
      </c>
      <c r="I4" s="224">
        <f>[6]main!I69</f>
        <v>9.3688887077792271E-2</v>
      </c>
      <c r="J4" s="224">
        <f>[6]main!J69</f>
        <v>7.067330360461288E-2</v>
      </c>
      <c r="K4" s="224">
        <f>[6]main!K69</f>
        <v>-7.6377181340542638E-2</v>
      </c>
      <c r="L4" s="224">
        <f>[6]main!L69</f>
        <v>-0.42198088965809366</v>
      </c>
      <c r="M4" s="224">
        <f>[6]main!M69</f>
        <v>-0.46255365030524143</v>
      </c>
      <c r="N4" s="224">
        <f>[6]main!N69</f>
        <v>0.40750910905085713</v>
      </c>
      <c r="O4" s="224">
        <f>[6]main!O69</f>
        <v>0.15641109674617004</v>
      </c>
      <c r="P4" s="224">
        <f>[6]main!P69</f>
        <v>5.6239603099943858E-2</v>
      </c>
      <c r="Q4" s="224">
        <f>[6]main!Q69</f>
        <v>8.4152651922982297E-2</v>
      </c>
      <c r="R4" s="224"/>
      <c r="S4" s="224"/>
    </row>
    <row r="5" spans="1:19" x14ac:dyDescent="0.25">
      <c r="A5" s="3" t="s">
        <v>89</v>
      </c>
      <c r="B5" s="224">
        <f>[6]main!B70</f>
        <v>3.2975064948419619E-2</v>
      </c>
      <c r="C5" s="224">
        <f>[6]main!C70</f>
        <v>0.21687894382254691</v>
      </c>
      <c r="D5" s="224">
        <f>[6]main!D70</f>
        <v>0.23352803259147045</v>
      </c>
      <c r="E5" s="224">
        <f>[6]main!E70</f>
        <v>3.5809327860135326E-2</v>
      </c>
      <c r="F5" s="224">
        <f>[6]main!F70</f>
        <v>0.1363358886000734</v>
      </c>
      <c r="G5" s="224">
        <f>[6]main!G70</f>
        <v>6.6342161894675511E-3</v>
      </c>
      <c r="H5" s="224">
        <f>[6]main!H70</f>
        <v>4.4489125965571696E-2</v>
      </c>
      <c r="I5" s="224">
        <f>[6]main!I70</f>
        <v>-1.3231972946834092E-2</v>
      </c>
      <c r="J5" s="224">
        <f>[6]main!J70</f>
        <v>-0.11222741817178301</v>
      </c>
      <c r="K5" s="224">
        <f>[6]main!K70</f>
        <v>-4.9743652778555261E-2</v>
      </c>
      <c r="L5" s="224">
        <f>[6]main!L70</f>
        <v>-7.8838165182181452E-2</v>
      </c>
      <c r="M5" s="224">
        <f>[6]main!M70</f>
        <v>3.1170261403534072E-2</v>
      </c>
      <c r="N5" s="224">
        <f>[6]main!N70</f>
        <v>-7.5622420080777478E-2</v>
      </c>
      <c r="O5" s="224">
        <f>[6]main!O70</f>
        <v>-0.13536088143987124</v>
      </c>
      <c r="P5" s="224">
        <f>[6]main!P70</f>
        <v>-3.3493813780909376E-2</v>
      </c>
      <c r="Q5" s="224">
        <f>[6]main!Q70</f>
        <v>-2.2087457649103859E-2</v>
      </c>
      <c r="R5" s="224"/>
      <c r="S5" s="224"/>
    </row>
    <row r="6" spans="1:19" x14ac:dyDescent="0.25">
      <c r="A6" s="227" t="s">
        <v>90</v>
      </c>
      <c r="B6" s="224">
        <f>[6]main!B71</f>
        <v>-0.32098388966377955</v>
      </c>
      <c r="C6" s="224">
        <f>[6]main!C71</f>
        <v>-0.36668521494714224</v>
      </c>
      <c r="D6" s="224">
        <f>[6]main!D71</f>
        <v>-0.14214927212959061</v>
      </c>
      <c r="E6" s="224">
        <f>[6]main!E71</f>
        <v>-0.29904915704220258</v>
      </c>
      <c r="F6" s="224">
        <f>[6]main!F71</f>
        <v>-3.2927201440389353E-2</v>
      </c>
      <c r="G6" s="224">
        <f>[6]main!G71</f>
        <v>-7.5907641504489712E-2</v>
      </c>
      <c r="H6" s="224">
        <f>[6]main!H71</f>
        <v>9.0453021621533874E-2</v>
      </c>
      <c r="I6" s="224">
        <f>[6]main!I71</f>
        <v>0.27641266808796455</v>
      </c>
      <c r="J6" s="224">
        <f>[6]main!J71</f>
        <v>-8.817579482502505E-2</v>
      </c>
      <c r="K6" s="224">
        <f>[6]main!K71</f>
        <v>0.20849906550665981</v>
      </c>
      <c r="L6" s="224">
        <f>[6]main!L71</f>
        <v>0.69033254424822932</v>
      </c>
      <c r="M6" s="224">
        <f>[6]main!M71</f>
        <v>0.67249640719391723</v>
      </c>
      <c r="N6" s="224">
        <f>[6]main!N71</f>
        <v>-1.5865548448880282</v>
      </c>
      <c r="O6" s="224">
        <f>[6]main!O71</f>
        <v>-0.40714098475060695</v>
      </c>
      <c r="P6" s="224">
        <f>[6]main!P71</f>
        <v>-0.11718135354270143</v>
      </c>
      <c r="Q6" s="224">
        <f>[6]main!Q71</f>
        <v>-1.0131317505131077E-2</v>
      </c>
      <c r="R6" s="224"/>
      <c r="S6" s="224"/>
    </row>
    <row r="8" spans="1:19" x14ac:dyDescent="0.25">
      <c r="F8" s="222" t="s">
        <v>292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dimension ref="A2:Q81"/>
  <sheetViews>
    <sheetView showGridLines="0" topLeftCell="A3" workbookViewId="0">
      <selection activeCell="A24" sqref="A24"/>
    </sheetView>
  </sheetViews>
  <sheetFormatPr defaultRowHeight="12.75" x14ac:dyDescent="0.2"/>
  <cols>
    <col min="1" max="1" width="13.85546875" style="127" customWidth="1"/>
    <col min="2" max="2" width="9.85546875" style="127" customWidth="1"/>
    <col min="3" max="16384" width="9.140625" style="127"/>
  </cols>
  <sheetData>
    <row r="2" spans="1:17" x14ac:dyDescent="0.2">
      <c r="A2" s="202"/>
      <c r="B2" s="202">
        <v>1997</v>
      </c>
      <c r="C2" s="202">
        <v>1998</v>
      </c>
      <c r="D2" s="202">
        <v>1999</v>
      </c>
      <c r="E2" s="202">
        <v>2000</v>
      </c>
      <c r="F2" s="202">
        <v>2001</v>
      </c>
      <c r="G2" s="202">
        <v>2002</v>
      </c>
      <c r="H2" s="202">
        <v>2003</v>
      </c>
      <c r="I2" s="202">
        <v>2004</v>
      </c>
      <c r="J2" s="202">
        <v>2005</v>
      </c>
      <c r="K2" s="202">
        <v>2006</v>
      </c>
      <c r="L2" s="202">
        <v>2007</v>
      </c>
      <c r="M2" s="202">
        <v>2008</v>
      </c>
      <c r="N2" s="202">
        <v>2009</v>
      </c>
      <c r="O2" s="202">
        <v>2010</v>
      </c>
      <c r="P2" s="202">
        <v>2011</v>
      </c>
      <c r="Q2" s="202">
        <v>2012</v>
      </c>
    </row>
    <row r="3" spans="1:17" x14ac:dyDescent="0.2">
      <c r="A3" s="127" t="s">
        <v>91</v>
      </c>
    </row>
    <row r="4" spans="1:17" x14ac:dyDescent="0.2">
      <c r="A4" s="127" t="s">
        <v>92</v>
      </c>
      <c r="B4" s="128">
        <f>[3]MNB!D33</f>
        <v>1.203861635311493</v>
      </c>
      <c r="C4" s="128">
        <f>[3]MNB!E33</f>
        <v>1.6755239790546677</v>
      </c>
      <c r="D4" s="128">
        <f>[3]MNB!F33</f>
        <v>-0.49229851637667643</v>
      </c>
      <c r="E4" s="128">
        <f>[3]MNB!G33</f>
        <v>-1.019520990532917</v>
      </c>
      <c r="F4" s="128">
        <f>[3]MNB!H33</f>
        <v>-0.61958967147108257</v>
      </c>
      <c r="G4" s="128">
        <f>[3]MNB!I33</f>
        <v>-0.33526012872920485</v>
      </c>
      <c r="H4" s="128">
        <f>[3]MNB!J33</f>
        <v>-0.51311676277300955</v>
      </c>
      <c r="I4" s="128">
        <f>[3]MNB!K33</f>
        <v>-0.79182646642085108</v>
      </c>
      <c r="J4" s="128">
        <f>[3]MNB!L33</f>
        <v>-0.59730661777487826</v>
      </c>
      <c r="K4" s="128">
        <f>[3]MNB!M33</f>
        <v>0.64551384376943699</v>
      </c>
      <c r="L4" s="128">
        <f>[3]MNB!N33</f>
        <v>3.5664383170402481</v>
      </c>
      <c r="M4" s="128">
        <f>[3]MNB!O33</f>
        <v>3.9093454290597824</v>
      </c>
      <c r="N4" s="128">
        <f>[3]MNB!P33</f>
        <v>-3.4441277713772283</v>
      </c>
      <c r="O4" s="128">
        <f>[3]MNB!Q33</f>
        <v>-1.3219331545980848</v>
      </c>
      <c r="P4" s="128">
        <f>[3]MNB!R33</f>
        <v>-0.47531791212936086</v>
      </c>
      <c r="Q4" s="128">
        <f>[3]MNB!S33</f>
        <v>-0.71122946477943305</v>
      </c>
    </row>
    <row r="5" spans="1:17" x14ac:dyDescent="0.2">
      <c r="A5" s="127" t="s">
        <v>93</v>
      </c>
      <c r="B5" s="128">
        <f>[3]EC!H27</f>
        <v>1.81942</v>
      </c>
      <c r="C5" s="128">
        <f>[3]EC!I27</f>
        <v>2.5499329999999998</v>
      </c>
      <c r="D5" s="128">
        <f>[3]EC!J27</f>
        <v>-0.63269500000000001</v>
      </c>
      <c r="E5" s="128">
        <f>[3]EC!K27</f>
        <v>-2.2836919999999998</v>
      </c>
      <c r="F5" s="128">
        <f>[3]EC!L27</f>
        <v>-2.495517</v>
      </c>
      <c r="G5" s="128">
        <f>[3]EC!M27</f>
        <v>-1.9123380000000001</v>
      </c>
      <c r="H5" s="128">
        <f>[3]EC!N27</f>
        <v>-1.3294410000000001</v>
      </c>
      <c r="I5" s="128">
        <f>[3]EC!O27</f>
        <v>-0.40149099999999999</v>
      </c>
      <c r="J5" s="128">
        <f>[3]EC!P27</f>
        <v>0.67439400000000005</v>
      </c>
      <c r="K5" s="128">
        <f>[3]EC!Q27</f>
        <v>2.9430170000000002</v>
      </c>
      <c r="L5" s="128">
        <f>[3]EC!R27</f>
        <v>7.1486359999999998</v>
      </c>
      <c r="M5" s="128">
        <f>[3]EC!S27</f>
        <v>6.9600010000000001</v>
      </c>
      <c r="N5" s="128">
        <f>[3]EC!T27</f>
        <v>-1.896687</v>
      </c>
      <c r="O5" s="128">
        <f>[3]EC!U27</f>
        <v>-0.69784900000000005</v>
      </c>
      <c r="P5" s="128">
        <f>[3]EC!V27</f>
        <v>-1.3112170000000001</v>
      </c>
      <c r="Q5" s="128">
        <f>[3]EC!W27</f>
        <v>-2.0695770000000002</v>
      </c>
    </row>
    <row r="7" spans="1:17" x14ac:dyDescent="0.2">
      <c r="A7" s="127" t="s">
        <v>94</v>
      </c>
    </row>
    <row r="8" spans="1:17" x14ac:dyDescent="0.2">
      <c r="A8" s="127" t="s">
        <v>95</v>
      </c>
      <c r="B8" s="128">
        <f>[3]MNB_DEF!D36</f>
        <v>-2.999914352639621</v>
      </c>
      <c r="C8" s="128">
        <f>[3]MNB_DEF!E36</f>
        <v>-2.2811805829591303</v>
      </c>
      <c r="D8" s="128">
        <f>[3]MNB_DEF!F36</f>
        <v>-0.9869117150942186</v>
      </c>
      <c r="E8" s="128">
        <f>[3]MNB_DEF!G36</f>
        <v>-2.6245192000937778</v>
      </c>
      <c r="F8" s="128">
        <f>[3]MNB_DEF!H36</f>
        <v>-0.36948169431100242</v>
      </c>
      <c r="G8" s="128">
        <f>[3]MNB_DEF!I36</f>
        <v>-0.45268150882100677</v>
      </c>
      <c r="H8" s="128">
        <f>[3]MNB_DEF!J36</f>
        <v>-0.1399334912075112</v>
      </c>
      <c r="I8" s="128">
        <f>[3]MNB_DEF!K36</f>
        <v>1.5103286861940957</v>
      </c>
      <c r="J8" s="128">
        <f>[3]MNB_DEF!L36</f>
        <v>7.2507784769237915E-2</v>
      </c>
      <c r="K8" s="128">
        <f>[3]MNB_DEF!M36</f>
        <v>2.0662306602042824</v>
      </c>
      <c r="L8" s="128">
        <f>[3]MNB_DEF!N36</f>
        <v>4.5385456287197368</v>
      </c>
      <c r="M8" s="128">
        <f>[3]MNB_DEF!O36</f>
        <v>5.2656921632129761</v>
      </c>
      <c r="N8" s="128">
        <f>[3]MNB_DEF!P36</f>
        <v>-4.5990312606022155</v>
      </c>
      <c r="O8" s="128">
        <f>[3]MNB_DEF!Q36</f>
        <v>-0.79302262639668886</v>
      </c>
      <c r="P8" s="128">
        <f>[3]MNB_DEF!R36</f>
        <v>-0.30439663203950529</v>
      </c>
      <c r="Q8" s="128">
        <f>[3]MNB_DEF!S36</f>
        <v>-5.9409666432741481E-2</v>
      </c>
    </row>
    <row r="9" spans="1:17" x14ac:dyDescent="0.2">
      <c r="A9" s="127" t="s">
        <v>96</v>
      </c>
      <c r="B9" s="128">
        <f>[3]MNB_DEF!D34</f>
        <v>6.1713011240125848</v>
      </c>
      <c r="C9" s="128">
        <f>[3]MNB_DEF!E34</f>
        <v>6.3959116307802821</v>
      </c>
      <c r="D9" s="128">
        <f>[3]MNB_DEF!F34</f>
        <v>0.9996394903960093</v>
      </c>
      <c r="E9" s="128">
        <f>[3]MNB_DEF!G34</f>
        <v>3.783085371481909</v>
      </c>
      <c r="F9" s="128">
        <f>[3]MNB_DEF!H34</f>
        <v>0.18617908637006408</v>
      </c>
      <c r="G9" s="128">
        <f>[3]MNB_DEF!I34</f>
        <v>1.2666993590737308</v>
      </c>
      <c r="H9" s="128">
        <f>[3]MNB_DEF!J34</f>
        <v>-0.39656388772147944</v>
      </c>
      <c r="I9" s="128">
        <f>[3]MNB_DEF!K34</f>
        <v>-3.2514937862277771</v>
      </c>
      <c r="J9" s="128">
        <f>[3]MNB_DEF!L34</f>
        <v>-1.4634036758124469</v>
      </c>
      <c r="K9" s="128">
        <f>[3]MNB_DEF!M34</f>
        <v>-2.3540269909219425</v>
      </c>
      <c r="L9" s="128">
        <f>[3]MNB_DEF!N34</f>
        <v>0.9212743114705102</v>
      </c>
      <c r="M9" s="128">
        <f>[3]MNB_DEF!O34</f>
        <v>-1.9459300664505852</v>
      </c>
      <c r="N9" s="128">
        <f>[3]MNB_DEF!P34</f>
        <v>-3.290070625834296</v>
      </c>
      <c r="O9" s="128">
        <f>[3]MNB_DEF!Q34</f>
        <v>-0.81799621567588687</v>
      </c>
      <c r="P9" s="128">
        <f>[3]MNB_DEF!R34</f>
        <v>-0.54095489055453472</v>
      </c>
      <c r="Q9" s="128">
        <f>[3]MNB_DEF!S34</f>
        <v>-1.3791936494626178</v>
      </c>
    </row>
    <row r="10" spans="1:17" x14ac:dyDescent="0.2">
      <c r="A10" s="127" t="s">
        <v>97</v>
      </c>
      <c r="B10" s="128">
        <f>[3]MNB_DEF!D35</f>
        <v>2.0882416709602167</v>
      </c>
      <c r="C10" s="128">
        <f>[3]MNB_DEF!E35</f>
        <v>2.0518554307542636</v>
      </c>
      <c r="D10" s="128">
        <f>[3]MNB_DEF!F35</f>
        <v>-0.84088574507643687</v>
      </c>
      <c r="E10" s="128">
        <f>[3]MNB_DEF!G35</f>
        <v>-2.4106144749104366</v>
      </c>
      <c r="F10" s="128">
        <f>[3]MNB_DEF!H35</f>
        <v>-1.3888917847638538</v>
      </c>
      <c r="G10" s="128">
        <f>[3]MNB_DEF!I35</f>
        <v>-1.4884321689539313</v>
      </c>
      <c r="H10" s="128">
        <f>[3]MNB_DEF!J35</f>
        <v>-0.90475247028895234</v>
      </c>
      <c r="I10" s="128">
        <f>[3]MNB_DEF!K35</f>
        <v>-1.8164627820506041</v>
      </c>
      <c r="J10" s="128">
        <f>[3]MNB_DEF!L35</f>
        <v>-0.49746545400205405</v>
      </c>
      <c r="K10" s="128">
        <f>[3]MNB_DEF!M35</f>
        <v>0.60385248374847944</v>
      </c>
      <c r="L10" s="128">
        <f>[3]MNB_DEF!N35</f>
        <v>1.8080863517213477</v>
      </c>
      <c r="M10" s="128">
        <f>[3]MNB_DEF!O35</f>
        <v>4.514492018988479</v>
      </c>
      <c r="N10" s="128">
        <f>[3]MNB_DEF!P35</f>
        <v>0.95358992547005228</v>
      </c>
      <c r="O10" s="128">
        <f>[3]MNB_DEF!Q35</f>
        <v>-1.9320717275914168</v>
      </c>
      <c r="P10" s="128">
        <f>[3]MNB_DEF!R35</f>
        <v>-0.39681938461530419</v>
      </c>
      <c r="Q10" s="128">
        <f>[3]MNB_DEF!S35</f>
        <v>-0.74794485960386892</v>
      </c>
    </row>
    <row r="11" spans="1:17" x14ac:dyDescent="0.2">
      <c r="A11" s="127" t="s">
        <v>98</v>
      </c>
      <c r="B11" s="128">
        <f>[3]MNB_DEF!D38</f>
        <v>-10.337929372854671</v>
      </c>
      <c r="C11" s="128">
        <f>[3]MNB_DEF!E38</f>
        <v>-9.5396144820429125</v>
      </c>
      <c r="D11" s="128">
        <f>[3]MNB_DEF!F38</f>
        <v>3.3744140246860566</v>
      </c>
      <c r="E11" s="128">
        <f>[3]MNB_DEF!G38</f>
        <v>8.6931046367310305</v>
      </c>
      <c r="F11" s="128">
        <f>[3]MNB_DEF!H38</f>
        <v>4.596101851880996</v>
      </c>
      <c r="G11" s="128">
        <f>[3]MNB_DEF!I38</f>
        <v>5.1785979842489782</v>
      </c>
      <c r="H11" s="128">
        <f>[3]MNB_DEF!J38</f>
        <v>3.2982768031394771</v>
      </c>
      <c r="I11" s="128">
        <f>[3]MNB_DEF!K38</f>
        <v>6.5891002645500629</v>
      </c>
      <c r="J11" s="128">
        <f>[3]MNB_DEF!L38</f>
        <v>1.9652211300360989</v>
      </c>
      <c r="K11" s="128">
        <f>[3]MNB_DEF!M38</f>
        <v>-2.788355825674238</v>
      </c>
      <c r="L11" s="128">
        <f>[3]MNB_DEF!N38</f>
        <v>-9.5327704702001128</v>
      </c>
      <c r="M11" s="128">
        <f>[3]MNB_DEF!O38</f>
        <v>-23.17884346478748</v>
      </c>
      <c r="N11" s="128">
        <f>[3]MNB_DEF!P38</f>
        <v>-4.8599532319309695</v>
      </c>
      <c r="O11" s="128">
        <f>[3]MNB_DEF!Q38</f>
        <v>9.5172345476653533</v>
      </c>
      <c r="P11" s="128">
        <f>[3]MNB_DEF!R38</f>
        <v>1.9369254689183713</v>
      </c>
      <c r="Q11" s="128">
        <f>[3]MNB_DEF!S38</f>
        <v>3.6419624507872506</v>
      </c>
    </row>
    <row r="12" spans="1:17" x14ac:dyDescent="0.2">
      <c r="A12" s="127" t="s">
        <v>99</v>
      </c>
      <c r="B12" s="128">
        <f>[3]MNB_DEF!D37</f>
        <v>-2.2294917143507842</v>
      </c>
      <c r="C12" s="128">
        <f>[3]MNB_DEF!E37</f>
        <v>0.43525111216640155</v>
      </c>
      <c r="D12" s="128">
        <f>[3]MNB_DEF!F37</f>
        <v>-0.74314614099429965</v>
      </c>
      <c r="E12" s="128">
        <f>[3]MNB_DEF!G37</f>
        <v>-3.206425077071029</v>
      </c>
      <c r="F12" s="128">
        <f>[3]MNB_DEF!H37</f>
        <v>-1.0893041092207012</v>
      </c>
      <c r="G12" s="128">
        <f>[3]MNB_DEF!I37</f>
        <v>-0.53004416667934429</v>
      </c>
      <c r="H12" s="128">
        <f>[3]MNB_DEF!J37</f>
        <v>-1.96066717614094</v>
      </c>
      <c r="I12" s="128">
        <f>[3]MNB_DEF!K37</f>
        <v>-0.86432157597143844</v>
      </c>
      <c r="J12" s="128">
        <f>[3]MNB_DEF!L37</f>
        <v>0.49498691710156972</v>
      </c>
      <c r="K12" s="128">
        <f>[3]MNB_DEF!M37</f>
        <v>2.8158096684038902</v>
      </c>
      <c r="L12" s="128">
        <f>[3]MNB_DEF!N37</f>
        <v>5.7792765285268777</v>
      </c>
      <c r="M12" s="128">
        <f>[3]MNB_DEF!O37</f>
        <v>8.6742191056113924</v>
      </c>
      <c r="N12" s="128">
        <f>[3]MNB_DEF!P37</f>
        <v>5.7335032961168819</v>
      </c>
      <c r="O12" s="128">
        <f>[3]MNB_DEF!Q37</f>
        <v>1.836667561868266</v>
      </c>
      <c r="P12" s="128">
        <f>[3]MNB_DEF!R37</f>
        <v>0.23431868808039269</v>
      </c>
      <c r="Q12" s="128">
        <f>[3]MNB_DEF!S37</f>
        <v>-0.89143073773926274</v>
      </c>
    </row>
    <row r="14" spans="1:17" x14ac:dyDescent="0.2">
      <c r="A14" s="127" t="s">
        <v>100</v>
      </c>
    </row>
    <row r="15" spans="1:17" x14ac:dyDescent="0.2">
      <c r="A15" s="127" t="s">
        <v>101</v>
      </c>
      <c r="B15" s="129">
        <f>[4]SK_CAB_ECB!F24</f>
        <v>844.10655052728441</v>
      </c>
      <c r="C15" s="129">
        <f>[4]SK_CAB_ECB!G24</f>
        <v>924.19746744162649</v>
      </c>
      <c r="D15" s="129">
        <f>[4]SK_CAB_ECB!H24</f>
        <v>961.52132653609431</v>
      </c>
      <c r="E15" s="129">
        <f>[4]SK_CAB_ECB!I24</f>
        <v>905.15578102495044</v>
      </c>
      <c r="F15" s="129">
        <f>[4]SK_CAB_ECB!J24</f>
        <v>1015.2707269853452</v>
      </c>
      <c r="G15" s="129">
        <f>[4]SK_CAB_ECB!K24</f>
        <v>996.99400467875614</v>
      </c>
      <c r="H15" s="129">
        <f>[4]SK_CAB_ECB!L24</f>
        <v>1060.4940587883432</v>
      </c>
      <c r="I15" s="129">
        <f>[4]SK_CAB_ECB!M24</f>
        <v>986.99871203893713</v>
      </c>
      <c r="J15" s="129">
        <f>[4]SK_CAB_ECB!N24</f>
        <v>1070.7994353094361</v>
      </c>
      <c r="K15" s="129">
        <f>[4]SK_CAB_ECB!O24</f>
        <v>1138.1035079975227</v>
      </c>
      <c r="L15" s="129">
        <f>[4]SK_CAB_ECB!P24</f>
        <v>1336.4904006799939</v>
      </c>
      <c r="M15" s="129">
        <f>[4]SK_CAB_ECB!Q24</f>
        <v>1501.8483942345529</v>
      </c>
      <c r="N15" s="129">
        <f>[4]SK_CAB_ECB!R24</f>
        <v>1181.70828022874</v>
      </c>
      <c r="O15" s="129">
        <f>[4]SK_CAB_ECB!S24</f>
        <v>1207.5965382247291</v>
      </c>
      <c r="P15" s="129">
        <f>[4]SK_CAB_ECB!T24</f>
        <v>1413.4663888017092</v>
      </c>
      <c r="Q15" s="129">
        <f>[4]SK_CAB_ECB!U24</f>
        <v>1514.1631324168648</v>
      </c>
    </row>
    <row r="16" spans="1:17" x14ac:dyDescent="0.2">
      <c r="A16" s="127" t="s">
        <v>102</v>
      </c>
      <c r="B16" s="129">
        <f>[4]SK_CAB_ECB!F28</f>
        <v>2756.4169739340837</v>
      </c>
      <c r="C16" s="129">
        <f>[4]SK_CAB_ECB!G28</f>
        <v>2903.320491399164</v>
      </c>
      <c r="D16" s="129">
        <f>[4]SK_CAB_ECB!H28</f>
        <v>2973.9621446162446</v>
      </c>
      <c r="E16" s="129">
        <f>[4]SK_CAB_ECB!I28</f>
        <v>3420.9605802776905</v>
      </c>
      <c r="F16" s="129">
        <f>[4]SK_CAB_ECB!J28</f>
        <v>3733.3524428499363</v>
      </c>
      <c r="G16" s="129">
        <f>[4]SK_CAB_ECB!K28</f>
        <v>4155.2830268664338</v>
      </c>
      <c r="H16" s="129">
        <f>[4]SK_CAB_ECB!L28</f>
        <v>4313.5085183175315</v>
      </c>
      <c r="I16" s="129">
        <f>[4]SK_CAB_ECB!M28</f>
        <v>4932.1151373917701</v>
      </c>
      <c r="J16" s="129">
        <f>[4]SK_CAB_ECB!N28</f>
        <v>5337.741313060098</v>
      </c>
      <c r="K16" s="129">
        <f>[4]SK_CAB_ECB!O28</f>
        <v>5747.4757226220481</v>
      </c>
      <c r="L16" s="129">
        <f>[4]SK_CAB_ECB!P28</f>
        <v>6486.8945338183175</v>
      </c>
      <c r="M16" s="129">
        <f>[4]SK_CAB_ECB!Q28</f>
        <v>7197.7776017316082</v>
      </c>
      <c r="N16" s="129">
        <f>[4]SK_CAB_ECB!R28</f>
        <v>6744.0853733341437</v>
      </c>
      <c r="O16" s="129">
        <f>[4]SK_CAB_ECB!S28</f>
        <v>6936.9708177216717</v>
      </c>
      <c r="P16" s="129">
        <f>[4]SK_CAB_ECB!T28</f>
        <v>7393.2018017657847</v>
      </c>
      <c r="Q16" s="129">
        <f>[4]SK_CAB_ECB!U28</f>
        <v>7623.2407744865004</v>
      </c>
    </row>
    <row r="17" spans="1:17" x14ac:dyDescent="0.2">
      <c r="A17" s="127" t="s">
        <v>103</v>
      </c>
      <c r="B17" s="129">
        <f>[4]SK_CAB_ECB!F30</f>
        <v>871.72844143729628</v>
      </c>
      <c r="C17" s="129">
        <f>[4]SK_CAB_ECB!G30</f>
        <v>848.17415665106546</v>
      </c>
      <c r="D17" s="129">
        <f>[4]SK_CAB_ECB!H30</f>
        <v>872.65320670849121</v>
      </c>
      <c r="E17" s="129">
        <f>[4]SK_CAB_ECB!I30</f>
        <v>813.08526756057881</v>
      </c>
      <c r="F17" s="129">
        <f>[4]SK_CAB_ECB!J30</f>
        <v>880.27149996249091</v>
      </c>
      <c r="G17" s="129">
        <f>[4]SK_CAB_ECB!K30</f>
        <v>926.27968090918159</v>
      </c>
      <c r="H17" s="129">
        <f>[4]SK_CAB_ECB!L30</f>
        <v>1122.6193978998208</v>
      </c>
      <c r="I17" s="129">
        <f>[4]SK_CAB_ECB!M30</f>
        <v>1173.9366681215563</v>
      </c>
      <c r="J17" s="129">
        <f>[4]SK_CAB_ECB!N30</f>
        <v>1348.3028857710947</v>
      </c>
      <c r="K17" s="129">
        <f>[4]SK_CAB_ECB!O30</f>
        <v>1603.3615657249552</v>
      </c>
      <c r="L17" s="129">
        <f>[4]SK_CAB_ECB!P30</f>
        <v>1852.3680341837619</v>
      </c>
      <c r="M17" s="129">
        <f>[4]SK_CAB_ECB!Q30</f>
        <v>2093.7517663262615</v>
      </c>
      <c r="N17" s="129">
        <f>[4]SK_CAB_ECB!R30</f>
        <v>1586.49751154</v>
      </c>
      <c r="O17" s="129">
        <f>[4]SK_CAB_ECB!S30</f>
        <v>1661.9440999500005</v>
      </c>
      <c r="P17" s="129">
        <f>[4]SK_CAB_ECB!T30</f>
        <v>1662.5623199300001</v>
      </c>
      <c r="Q17" s="129">
        <f>[4]SK_CAB_ECB!U30</f>
        <v>1673.1226511800003</v>
      </c>
    </row>
    <row r="18" spans="1:17" x14ac:dyDescent="0.2">
      <c r="A18" s="127" t="s">
        <v>104</v>
      </c>
      <c r="B18" s="129">
        <f>[4]SK_CAB_ECB!F32</f>
        <v>2201.5602153155901</v>
      </c>
      <c r="C18" s="129">
        <f>[4]SK_CAB_ECB!G32</f>
        <v>2496.0725102466818</v>
      </c>
      <c r="D18" s="129">
        <f>[4]SK_CAB_ECB!H32</f>
        <v>2554.9619501353782</v>
      </c>
      <c r="E18" s="129">
        <f>[4]SK_CAB_ECB!I32</f>
        <v>2825.6488223612896</v>
      </c>
      <c r="F18" s="129">
        <f>[4]SK_CAB_ECB!J32</f>
        <v>3023.0144498827563</v>
      </c>
      <c r="G18" s="129">
        <f>[4]SK_CAB_ECB!K32</f>
        <v>3296.8798753127789</v>
      </c>
      <c r="H18" s="129">
        <f>[4]SK_CAB_ECB!L32</f>
        <v>3839.980147438363</v>
      </c>
      <c r="I18" s="129">
        <f>[4]SK_CAB_ECB!M32</f>
        <v>4388.6534498206602</v>
      </c>
      <c r="J18" s="129">
        <f>[4]SK_CAB_ECB!N32</f>
        <v>5083.3906964806538</v>
      </c>
      <c r="K18" s="129">
        <f>[4]SK_CAB_ECB!O32</f>
        <v>4967.9970959798111</v>
      </c>
      <c r="L18" s="129">
        <f>[4]SK_CAB_ECB!P32</f>
        <v>5666.8123458844193</v>
      </c>
      <c r="M18" s="129">
        <f>[4]SK_CAB_ECB!Q32</f>
        <v>5706.5147940902189</v>
      </c>
      <c r="N18" s="129">
        <f>[4]SK_CAB_ECB!R32</f>
        <v>5174.372758292363</v>
      </c>
      <c r="O18" s="129">
        <f>[4]SK_CAB_ECB!S32</f>
        <v>5296.7683009181337</v>
      </c>
      <c r="P18" s="129">
        <f>[4]SK_CAB_ECB!T32</f>
        <v>5888.903363737164</v>
      </c>
      <c r="Q18" s="129">
        <f>[4]SK_CAB_ECB!U32</f>
        <v>5510.154833143185</v>
      </c>
    </row>
    <row r="19" spans="1:17" x14ac:dyDescent="0.2">
      <c r="A19" s="127" t="s">
        <v>105</v>
      </c>
      <c r="B19" s="129">
        <f>[4]SK_CAB_ECB!F40</f>
        <v>132.44045010953991</v>
      </c>
      <c r="C19" s="129">
        <f>[4]SK_CAB_ECB!G40</f>
        <v>182.0582221337051</v>
      </c>
      <c r="D19" s="129">
        <f>[4]SK_CAB_ECB!H40</f>
        <v>242.05901878775808</v>
      </c>
      <c r="E19" s="129">
        <f>[4]SK_CAB_ECB!I40</f>
        <v>205.21904667064993</v>
      </c>
      <c r="F19" s="129">
        <f>[4]SK_CAB_ECB!J40</f>
        <v>158.97224988382126</v>
      </c>
      <c r="G19" s="129">
        <f>[4]SK_CAB_ECB!K40</f>
        <v>153.12354776604926</v>
      </c>
      <c r="H19" s="129">
        <f>[4]SK_CAB_ECB!L40</f>
        <v>103.11183031268672</v>
      </c>
      <c r="I19" s="129">
        <f>[4]SK_CAB_ECB!M40</f>
        <v>132.33843948748589</v>
      </c>
      <c r="J19" s="129">
        <f>[4]SK_CAB_ECB!N40</f>
        <v>80.993162052711938</v>
      </c>
      <c r="K19" s="129">
        <f>[4]SK_CAB_ECB!O40</f>
        <v>64</v>
      </c>
      <c r="L19" s="129">
        <f>[4]SK_CAB_ECB!P40</f>
        <v>57</v>
      </c>
      <c r="M19" s="129">
        <f>[4]SK_CAB_ECB!Q40</f>
        <v>66</v>
      </c>
      <c r="N19" s="129">
        <f>[4]SK_CAB_ECB!R40</f>
        <v>172</v>
      </c>
      <c r="O19" s="129">
        <f>[4]SK_CAB_ECB!S40</f>
        <v>150</v>
      </c>
      <c r="P19" s="129">
        <f>[4]SK_CAB_ECB!T40</f>
        <v>163.334</v>
      </c>
      <c r="Q19" s="129">
        <f>[4]SK_CAB_ECB!U40</f>
        <v>173.596</v>
      </c>
    </row>
    <row r="20" spans="1:17" x14ac:dyDescent="0.2">
      <c r="A20" s="127" t="s">
        <v>106</v>
      </c>
      <c r="B20" s="129">
        <f>[3]MNB_PEN!D75</f>
        <v>1538.37</v>
      </c>
      <c r="C20" s="129">
        <f>[3]MNB_PEN!E75</f>
        <v>1708.13</v>
      </c>
      <c r="D20" s="129">
        <f>[3]MNB_PEN!F75</f>
        <v>1906.03</v>
      </c>
      <c r="E20" s="129">
        <f>[3]MNB_PEN!G75</f>
        <v>2074.12</v>
      </c>
      <c r="F20" s="129">
        <f>[3]MNB_PEN!H75</f>
        <v>2267.61</v>
      </c>
      <c r="G20" s="129">
        <f>[3]MNB_PEN!I75</f>
        <v>2435.7399999999998</v>
      </c>
      <c r="H20" s="129">
        <f>[3]MNB_PEN!J75</f>
        <v>2648.9875854743409</v>
      </c>
      <c r="I20" s="129">
        <f>[3]MNB_PEN!K75</f>
        <v>2798.4938259310893</v>
      </c>
      <c r="J20" s="129">
        <f>[3]MNB_PEN!L75</f>
        <v>3161.0691305184887</v>
      </c>
      <c r="K20" s="129">
        <f>[3]MNB_PEN!M75</f>
        <v>3472.1171081457874</v>
      </c>
      <c r="L20" s="129">
        <f>[3]MNB_PEN!N75</f>
        <v>3822</v>
      </c>
      <c r="M20" s="129">
        <f>[3]MNB_PEN!O75</f>
        <v>4200</v>
      </c>
      <c r="N20" s="129">
        <f>[3]MNB_PEN!P75</f>
        <v>4532</v>
      </c>
      <c r="O20" s="129">
        <f>[3]MNB_PEN!Q75</f>
        <v>5035</v>
      </c>
      <c r="P20" s="129">
        <f>[3]MNB_PEN!R75</f>
        <v>5245</v>
      </c>
      <c r="Q20" s="129">
        <f>[3]MNB_PEN!S75</f>
        <v>5391.0789999999997</v>
      </c>
    </row>
    <row r="21" spans="1:17" x14ac:dyDescent="0.2">
      <c r="B21" s="129"/>
      <c r="C21" s="129"/>
      <c r="D21" s="129"/>
      <c r="E21" s="129"/>
      <c r="F21" s="129"/>
      <c r="G21" s="129"/>
      <c r="H21" s="129"/>
      <c r="I21" s="129"/>
      <c r="J21" s="129"/>
      <c r="K21" s="129"/>
      <c r="L21" s="129"/>
      <c r="M21" s="129"/>
      <c r="N21" s="129"/>
      <c r="O21" s="129"/>
      <c r="P21" s="129"/>
      <c r="Q21" s="129"/>
    </row>
    <row r="22" spans="1:17" x14ac:dyDescent="0.2">
      <c r="A22" s="127" t="s">
        <v>107</v>
      </c>
      <c r="B22" s="129">
        <f>[4]SK_CAB_ECB!F5</f>
        <v>23867.355</v>
      </c>
      <c r="C22" s="129">
        <f>[4]SK_CAB_ECB!G5</f>
        <v>26171.855999999989</v>
      </c>
      <c r="D22" s="129">
        <f>[4]SK_CAB_ECB!H5</f>
        <v>28109.131000000001</v>
      </c>
      <c r="E22" s="129">
        <f>[4]SK_CAB_ECB!I5</f>
        <v>31177.074999999997</v>
      </c>
      <c r="F22" s="129">
        <f>[4]SK_CAB_ECB!J5</f>
        <v>33881.18299999999</v>
      </c>
      <c r="G22" s="129">
        <f>[4]SK_CAB_ECB!K5</f>
        <v>36806.663999999997</v>
      </c>
      <c r="H22" s="129">
        <f>[4]SK_CAB_ECB!L5</f>
        <v>40611.951000000088</v>
      </c>
      <c r="I22" s="129">
        <f>[4]SK_CAB_ECB!M5</f>
        <v>45161.375999999902</v>
      </c>
      <c r="J22" s="129">
        <f>[4]SK_CAB_ECB!N5</f>
        <v>49314.224000000002</v>
      </c>
      <c r="K22" s="129">
        <f>[4]SK_CAB_ECB!O5</f>
        <v>55001.57</v>
      </c>
      <c r="L22" s="129">
        <f>[4]SK_CAB_ECB!P5</f>
        <v>61449.714</v>
      </c>
      <c r="M22" s="129">
        <f>[4]SK_CAB_ECB!Q5</f>
        <v>66842.403999999893</v>
      </c>
      <c r="N22" s="129">
        <f>[4]SK_CAB_ECB!R5</f>
        <v>62794.385000000002</v>
      </c>
      <c r="O22" s="129">
        <f>[4]SK_CAB_ECB!S5</f>
        <v>65897.019999999902</v>
      </c>
      <c r="P22" s="129">
        <f>[4]SK_CAB_ECB!T5</f>
        <v>68974.162999999899</v>
      </c>
      <c r="Q22" s="129">
        <f>[4]SK_CAB_ECB!U5</f>
        <v>71096.017000000109</v>
      </c>
    </row>
    <row r="24" spans="1:17" ht="13.5" thickBot="1" x14ac:dyDescent="0.25">
      <c r="A24" s="170" t="s">
        <v>310</v>
      </c>
    </row>
    <row r="25" spans="1:17" x14ac:dyDescent="0.2">
      <c r="A25" s="185"/>
      <c r="B25" s="185">
        <v>1997</v>
      </c>
      <c r="C25" s="185">
        <v>1998</v>
      </c>
      <c r="D25" s="185">
        <v>1999</v>
      </c>
      <c r="E25" s="185">
        <v>2000</v>
      </c>
      <c r="F25" s="185">
        <v>2001</v>
      </c>
      <c r="G25" s="185">
        <v>2002</v>
      </c>
      <c r="H25" s="185">
        <v>2003</v>
      </c>
      <c r="I25" s="185">
        <v>2004</v>
      </c>
      <c r="J25" s="185">
        <v>2005</v>
      </c>
      <c r="K25" s="185">
        <v>2006</v>
      </c>
      <c r="L25" s="185">
        <v>2007</v>
      </c>
      <c r="M25" s="185">
        <v>2008</v>
      </c>
      <c r="N25" s="185">
        <v>2009</v>
      </c>
      <c r="O25" s="185">
        <v>2010</v>
      </c>
      <c r="P25" s="185">
        <v>2011</v>
      </c>
      <c r="Q25" s="185">
        <v>2012</v>
      </c>
    </row>
    <row r="26" spans="1:17" x14ac:dyDescent="0.2">
      <c r="A26" s="130" t="s">
        <v>108</v>
      </c>
      <c r="B26" s="130">
        <f>[7]Sheet1!C3</f>
        <v>0.7</v>
      </c>
      <c r="C26" s="130">
        <f>B26</f>
        <v>0.7</v>
      </c>
      <c r="D26" s="130">
        <f t="shared" ref="D26:Q26" si="0">C26</f>
        <v>0.7</v>
      </c>
      <c r="E26" s="130">
        <f t="shared" si="0"/>
        <v>0.7</v>
      </c>
      <c r="F26" s="130">
        <f t="shared" si="0"/>
        <v>0.7</v>
      </c>
      <c r="G26" s="130">
        <f t="shared" si="0"/>
        <v>0.7</v>
      </c>
      <c r="H26" s="130">
        <f t="shared" si="0"/>
        <v>0.7</v>
      </c>
      <c r="I26" s="130">
        <f t="shared" si="0"/>
        <v>0.7</v>
      </c>
      <c r="J26" s="130">
        <f t="shared" si="0"/>
        <v>0.7</v>
      </c>
      <c r="K26" s="130">
        <f t="shared" si="0"/>
        <v>0.7</v>
      </c>
      <c r="L26" s="130">
        <f t="shared" si="0"/>
        <v>0.7</v>
      </c>
      <c r="M26" s="130">
        <f t="shared" si="0"/>
        <v>0.7</v>
      </c>
      <c r="N26" s="130">
        <f t="shared" si="0"/>
        <v>0.7</v>
      </c>
      <c r="O26" s="130">
        <f t="shared" si="0"/>
        <v>0.7</v>
      </c>
      <c r="P26" s="130">
        <f t="shared" si="0"/>
        <v>0.7</v>
      </c>
      <c r="Q26" s="130">
        <f t="shared" si="0"/>
        <v>0.7</v>
      </c>
    </row>
    <row r="27" spans="1:17" x14ac:dyDescent="0.2">
      <c r="A27" s="130" t="s">
        <v>109</v>
      </c>
      <c r="B27" s="130">
        <f>[7]Sheet1!C4</f>
        <v>1.32</v>
      </c>
      <c r="C27" s="130">
        <f t="shared" ref="C27:Q37" si="1">B27</f>
        <v>1.32</v>
      </c>
      <c r="D27" s="130">
        <f t="shared" si="1"/>
        <v>1.32</v>
      </c>
      <c r="E27" s="130">
        <f t="shared" si="1"/>
        <v>1.32</v>
      </c>
      <c r="F27" s="130">
        <f t="shared" si="1"/>
        <v>1.32</v>
      </c>
      <c r="G27" s="130">
        <f t="shared" si="1"/>
        <v>1.32</v>
      </c>
      <c r="H27" s="130">
        <f t="shared" si="1"/>
        <v>1.32</v>
      </c>
      <c r="I27" s="130">
        <f t="shared" si="1"/>
        <v>1.32</v>
      </c>
      <c r="J27" s="130">
        <f t="shared" si="1"/>
        <v>1.32</v>
      </c>
      <c r="K27" s="130">
        <f t="shared" si="1"/>
        <v>1.32</v>
      </c>
      <c r="L27" s="130">
        <f t="shared" si="1"/>
        <v>1.32</v>
      </c>
      <c r="M27" s="130">
        <f t="shared" si="1"/>
        <v>1.32</v>
      </c>
      <c r="N27" s="130">
        <f t="shared" si="1"/>
        <v>1.32</v>
      </c>
      <c r="O27" s="130">
        <f t="shared" si="1"/>
        <v>1.32</v>
      </c>
      <c r="P27" s="130">
        <f t="shared" si="1"/>
        <v>1.32</v>
      </c>
      <c r="Q27" s="130">
        <f t="shared" si="1"/>
        <v>1.32</v>
      </c>
    </row>
    <row r="28" spans="1:17" x14ac:dyDescent="0.2">
      <c r="A28" s="130" t="s">
        <v>110</v>
      </c>
      <c r="B28" s="130">
        <f>[7]Sheet1!C5</f>
        <v>0.7</v>
      </c>
      <c r="C28" s="130">
        <f t="shared" si="1"/>
        <v>0.7</v>
      </c>
      <c r="D28" s="130">
        <f t="shared" si="1"/>
        <v>0.7</v>
      </c>
      <c r="E28" s="130">
        <f t="shared" si="1"/>
        <v>0.7</v>
      </c>
      <c r="F28" s="130">
        <f t="shared" si="1"/>
        <v>0.7</v>
      </c>
      <c r="G28" s="130">
        <f t="shared" si="1"/>
        <v>0.7</v>
      </c>
      <c r="H28" s="130">
        <f t="shared" si="1"/>
        <v>0.7</v>
      </c>
      <c r="I28" s="130">
        <f t="shared" si="1"/>
        <v>0.7</v>
      </c>
      <c r="J28" s="130">
        <f t="shared" si="1"/>
        <v>0.7</v>
      </c>
      <c r="K28" s="130">
        <f t="shared" si="1"/>
        <v>0.7</v>
      </c>
      <c r="L28" s="130">
        <f t="shared" si="1"/>
        <v>0.7</v>
      </c>
      <c r="M28" s="130">
        <f t="shared" si="1"/>
        <v>0.7</v>
      </c>
      <c r="N28" s="130">
        <f t="shared" si="1"/>
        <v>0.7</v>
      </c>
      <c r="O28" s="130">
        <f t="shared" si="1"/>
        <v>0.7</v>
      </c>
      <c r="P28" s="130">
        <f t="shared" si="1"/>
        <v>0.7</v>
      </c>
      <c r="Q28" s="130">
        <f t="shared" si="1"/>
        <v>0.7</v>
      </c>
    </row>
    <row r="29" spans="1:17" x14ac:dyDescent="0.2">
      <c r="A29" s="130" t="s">
        <v>111</v>
      </c>
      <c r="B29" s="130">
        <f>[7]Sheet1!C6</f>
        <v>1</v>
      </c>
      <c r="C29" s="130">
        <f t="shared" si="1"/>
        <v>1</v>
      </c>
      <c r="D29" s="130">
        <f t="shared" si="1"/>
        <v>1</v>
      </c>
      <c r="E29" s="130">
        <f t="shared" si="1"/>
        <v>1</v>
      </c>
      <c r="F29" s="130">
        <f t="shared" si="1"/>
        <v>1</v>
      </c>
      <c r="G29" s="130">
        <f t="shared" si="1"/>
        <v>1</v>
      </c>
      <c r="H29" s="130">
        <f t="shared" si="1"/>
        <v>1</v>
      </c>
      <c r="I29" s="130">
        <f t="shared" si="1"/>
        <v>1</v>
      </c>
      <c r="J29" s="130">
        <f t="shared" si="1"/>
        <v>1</v>
      </c>
      <c r="K29" s="130">
        <f t="shared" si="1"/>
        <v>1</v>
      </c>
      <c r="L29" s="130">
        <f t="shared" si="1"/>
        <v>1</v>
      </c>
      <c r="M29" s="130">
        <f t="shared" si="1"/>
        <v>1</v>
      </c>
      <c r="N29" s="130">
        <f t="shared" si="1"/>
        <v>1</v>
      </c>
      <c r="O29" s="130">
        <f t="shared" si="1"/>
        <v>1</v>
      </c>
      <c r="P29" s="130">
        <f t="shared" si="1"/>
        <v>1</v>
      </c>
      <c r="Q29" s="130">
        <f t="shared" si="1"/>
        <v>1</v>
      </c>
    </row>
    <row r="30" spans="1:17" x14ac:dyDescent="0.2">
      <c r="A30" s="130" t="s">
        <v>112</v>
      </c>
      <c r="B30" s="130">
        <f>[7]Sheet1!$C$8</f>
        <v>-5.8</v>
      </c>
      <c r="C30" s="130">
        <f t="shared" si="1"/>
        <v>-5.8</v>
      </c>
      <c r="D30" s="130">
        <f t="shared" si="1"/>
        <v>-5.8</v>
      </c>
      <c r="E30" s="130">
        <f t="shared" si="1"/>
        <v>-5.8</v>
      </c>
      <c r="F30" s="130">
        <f t="shared" si="1"/>
        <v>-5.8</v>
      </c>
      <c r="G30" s="130">
        <f t="shared" si="1"/>
        <v>-5.8</v>
      </c>
      <c r="H30" s="130">
        <f t="shared" si="1"/>
        <v>-5.8</v>
      </c>
      <c r="I30" s="130">
        <f t="shared" si="1"/>
        <v>-5.8</v>
      </c>
      <c r="J30" s="130">
        <f t="shared" si="1"/>
        <v>-5.8</v>
      </c>
      <c r="K30" s="130">
        <f t="shared" si="1"/>
        <v>-5.8</v>
      </c>
      <c r="L30" s="130">
        <f t="shared" si="1"/>
        <v>-5.8</v>
      </c>
      <c r="M30" s="130">
        <f t="shared" si="1"/>
        <v>-5.8</v>
      </c>
      <c r="N30" s="130">
        <f t="shared" si="1"/>
        <v>-5.8</v>
      </c>
      <c r="O30" s="130">
        <f t="shared" si="1"/>
        <v>-5.8</v>
      </c>
      <c r="P30" s="130">
        <f t="shared" si="1"/>
        <v>-5.8</v>
      </c>
      <c r="Q30" s="130">
        <f t="shared" si="1"/>
        <v>-5.8</v>
      </c>
    </row>
    <row r="31" spans="1:17" hidden="1" x14ac:dyDescent="0.2">
      <c r="A31" s="130" t="s">
        <v>113</v>
      </c>
      <c r="B31" s="131">
        <f>[7]Sheet1!$G$3</f>
        <v>0.34229999999999999</v>
      </c>
      <c r="C31" s="131">
        <f t="shared" si="1"/>
        <v>0.34229999999999999</v>
      </c>
      <c r="D31" s="131">
        <f t="shared" si="1"/>
        <v>0.34229999999999999</v>
      </c>
      <c r="E31" s="131">
        <f t="shared" si="1"/>
        <v>0.34229999999999999</v>
      </c>
      <c r="F31" s="131">
        <f t="shared" si="1"/>
        <v>0.34229999999999999</v>
      </c>
      <c r="G31" s="131">
        <f t="shared" si="1"/>
        <v>0.34229999999999999</v>
      </c>
      <c r="H31" s="131">
        <f t="shared" si="1"/>
        <v>0.34229999999999999</v>
      </c>
      <c r="I31" s="131">
        <f t="shared" si="1"/>
        <v>0.34229999999999999</v>
      </c>
      <c r="J31" s="131">
        <f t="shared" si="1"/>
        <v>0.34229999999999999</v>
      </c>
      <c r="K31" s="131">
        <f t="shared" si="1"/>
        <v>0.34229999999999999</v>
      </c>
      <c r="L31" s="131">
        <f t="shared" si="1"/>
        <v>0.34229999999999999</v>
      </c>
      <c r="M31" s="131">
        <f t="shared" si="1"/>
        <v>0.34229999999999999</v>
      </c>
      <c r="N31" s="131">
        <f t="shared" si="1"/>
        <v>0.34229999999999999</v>
      </c>
      <c r="O31" s="131">
        <f t="shared" si="1"/>
        <v>0.34229999999999999</v>
      </c>
      <c r="P31" s="131">
        <f t="shared" si="1"/>
        <v>0.34229999999999999</v>
      </c>
      <c r="Q31" s="131">
        <f t="shared" si="1"/>
        <v>0.34229999999999999</v>
      </c>
    </row>
    <row r="32" spans="1:17" hidden="1" x14ac:dyDescent="0.2">
      <c r="A32" s="130" t="s">
        <v>114</v>
      </c>
      <c r="B32" s="131">
        <f>[7]Sheet1!$G$4</f>
        <v>0.38619999999999999</v>
      </c>
      <c r="C32" s="131">
        <f t="shared" si="1"/>
        <v>0.38619999999999999</v>
      </c>
      <c r="D32" s="131">
        <f t="shared" si="1"/>
        <v>0.38619999999999999</v>
      </c>
      <c r="E32" s="131">
        <f t="shared" si="1"/>
        <v>0.38619999999999999</v>
      </c>
      <c r="F32" s="131">
        <f t="shared" si="1"/>
        <v>0.38619999999999999</v>
      </c>
      <c r="G32" s="131">
        <f t="shared" si="1"/>
        <v>0.38619999999999999</v>
      </c>
      <c r="H32" s="131">
        <f t="shared" si="1"/>
        <v>0.38619999999999999</v>
      </c>
      <c r="I32" s="131">
        <f t="shared" si="1"/>
        <v>0.38619999999999999</v>
      </c>
      <c r="J32" s="131">
        <f t="shared" si="1"/>
        <v>0.38619999999999999</v>
      </c>
      <c r="K32" s="131">
        <f t="shared" si="1"/>
        <v>0.38619999999999999</v>
      </c>
      <c r="L32" s="131">
        <f t="shared" si="1"/>
        <v>0.38619999999999999</v>
      </c>
      <c r="M32" s="131">
        <f t="shared" si="1"/>
        <v>0.38619999999999999</v>
      </c>
      <c r="N32" s="131">
        <f t="shared" si="1"/>
        <v>0.38619999999999999</v>
      </c>
      <c r="O32" s="131">
        <f t="shared" si="1"/>
        <v>0.38619999999999999</v>
      </c>
      <c r="P32" s="131">
        <f t="shared" si="1"/>
        <v>0.38619999999999999</v>
      </c>
      <c r="Q32" s="131">
        <f t="shared" si="1"/>
        <v>0.38619999999999999</v>
      </c>
    </row>
    <row r="33" spans="1:17" hidden="1" x14ac:dyDescent="0.2">
      <c r="A33" s="130" t="s">
        <v>115</v>
      </c>
      <c r="B33" s="131">
        <f>[7]Sheet1!D3</f>
        <v>9.6000000000000002E-2</v>
      </c>
      <c r="C33" s="131">
        <f t="shared" si="1"/>
        <v>9.6000000000000002E-2</v>
      </c>
      <c r="D33" s="131">
        <f t="shared" si="1"/>
        <v>9.6000000000000002E-2</v>
      </c>
      <c r="E33" s="131">
        <f t="shared" si="1"/>
        <v>9.6000000000000002E-2</v>
      </c>
      <c r="F33" s="131">
        <f t="shared" si="1"/>
        <v>9.6000000000000002E-2</v>
      </c>
      <c r="G33" s="131">
        <f t="shared" si="1"/>
        <v>9.6000000000000002E-2</v>
      </c>
      <c r="H33" s="131">
        <f t="shared" si="1"/>
        <v>9.6000000000000002E-2</v>
      </c>
      <c r="I33" s="131">
        <f t="shared" si="1"/>
        <v>9.6000000000000002E-2</v>
      </c>
      <c r="J33" s="131">
        <f t="shared" si="1"/>
        <v>9.6000000000000002E-2</v>
      </c>
      <c r="K33" s="131">
        <f t="shared" si="1"/>
        <v>9.6000000000000002E-2</v>
      </c>
      <c r="L33" s="131">
        <f t="shared" si="1"/>
        <v>9.6000000000000002E-2</v>
      </c>
      <c r="M33" s="131">
        <f t="shared" si="1"/>
        <v>9.6000000000000002E-2</v>
      </c>
      <c r="N33" s="131">
        <f t="shared" si="1"/>
        <v>9.6000000000000002E-2</v>
      </c>
      <c r="O33" s="131">
        <f t="shared" si="1"/>
        <v>9.6000000000000002E-2</v>
      </c>
      <c r="P33" s="131">
        <f t="shared" si="1"/>
        <v>9.6000000000000002E-2</v>
      </c>
      <c r="Q33" s="131">
        <f t="shared" si="1"/>
        <v>9.6000000000000002E-2</v>
      </c>
    </row>
    <row r="34" spans="1:17" hidden="1" x14ac:dyDescent="0.2">
      <c r="A34" s="130" t="s">
        <v>116</v>
      </c>
      <c r="B34" s="131">
        <f>[7]Sheet1!D4</f>
        <v>8.43E-2</v>
      </c>
      <c r="C34" s="131">
        <f t="shared" si="1"/>
        <v>8.43E-2</v>
      </c>
      <c r="D34" s="131">
        <f t="shared" si="1"/>
        <v>8.43E-2</v>
      </c>
      <c r="E34" s="131">
        <f t="shared" si="1"/>
        <v>8.43E-2</v>
      </c>
      <c r="F34" s="131">
        <f t="shared" si="1"/>
        <v>8.43E-2</v>
      </c>
      <c r="G34" s="131">
        <f t="shared" si="1"/>
        <v>8.43E-2</v>
      </c>
      <c r="H34" s="131">
        <f t="shared" si="1"/>
        <v>8.43E-2</v>
      </c>
      <c r="I34" s="131">
        <f t="shared" si="1"/>
        <v>8.43E-2</v>
      </c>
      <c r="J34" s="131">
        <f t="shared" si="1"/>
        <v>8.43E-2</v>
      </c>
      <c r="K34" s="131">
        <f t="shared" si="1"/>
        <v>8.43E-2</v>
      </c>
      <c r="L34" s="131">
        <f t="shared" si="1"/>
        <v>8.43E-2</v>
      </c>
      <c r="M34" s="131">
        <f t="shared" si="1"/>
        <v>8.43E-2</v>
      </c>
      <c r="N34" s="131">
        <f t="shared" si="1"/>
        <v>8.43E-2</v>
      </c>
      <c r="O34" s="131">
        <f t="shared" si="1"/>
        <v>8.43E-2</v>
      </c>
      <c r="P34" s="131">
        <f t="shared" si="1"/>
        <v>8.43E-2</v>
      </c>
      <c r="Q34" s="131">
        <f t="shared" si="1"/>
        <v>8.43E-2</v>
      </c>
    </row>
    <row r="35" spans="1:17" hidden="1" x14ac:dyDescent="0.2">
      <c r="A35" s="130" t="s">
        <v>117</v>
      </c>
      <c r="B35" s="131">
        <f>[7]Sheet1!D5</f>
        <v>0.37880000000000003</v>
      </c>
      <c r="C35" s="131">
        <f t="shared" si="1"/>
        <v>0.37880000000000003</v>
      </c>
      <c r="D35" s="131">
        <f t="shared" si="1"/>
        <v>0.37880000000000003</v>
      </c>
      <c r="E35" s="131">
        <f t="shared" si="1"/>
        <v>0.37880000000000003</v>
      </c>
      <c r="F35" s="131">
        <f t="shared" si="1"/>
        <v>0.37880000000000003</v>
      </c>
      <c r="G35" s="131">
        <f t="shared" si="1"/>
        <v>0.37880000000000003</v>
      </c>
      <c r="H35" s="131">
        <f t="shared" si="1"/>
        <v>0.37880000000000003</v>
      </c>
      <c r="I35" s="131">
        <f t="shared" si="1"/>
        <v>0.37880000000000003</v>
      </c>
      <c r="J35" s="131">
        <f t="shared" si="1"/>
        <v>0.37880000000000003</v>
      </c>
      <c r="K35" s="131">
        <f t="shared" si="1"/>
        <v>0.37880000000000003</v>
      </c>
      <c r="L35" s="131">
        <f t="shared" si="1"/>
        <v>0.37880000000000003</v>
      </c>
      <c r="M35" s="131">
        <f t="shared" si="1"/>
        <v>0.37880000000000003</v>
      </c>
      <c r="N35" s="131">
        <f t="shared" si="1"/>
        <v>0.37880000000000003</v>
      </c>
      <c r="O35" s="131">
        <f t="shared" si="1"/>
        <v>0.37880000000000003</v>
      </c>
      <c r="P35" s="131">
        <f t="shared" si="1"/>
        <v>0.37880000000000003</v>
      </c>
      <c r="Q35" s="131">
        <f t="shared" si="1"/>
        <v>0.37880000000000003</v>
      </c>
    </row>
    <row r="36" spans="1:17" hidden="1" x14ac:dyDescent="0.2">
      <c r="A36" s="130" t="s">
        <v>118</v>
      </c>
      <c r="B36" s="131">
        <f>[7]Sheet1!D6</f>
        <v>0.32829999999999998</v>
      </c>
      <c r="C36" s="131">
        <f t="shared" si="1"/>
        <v>0.32829999999999998</v>
      </c>
      <c r="D36" s="131">
        <f t="shared" si="1"/>
        <v>0.32829999999999998</v>
      </c>
      <c r="E36" s="131">
        <f t="shared" si="1"/>
        <v>0.32829999999999998</v>
      </c>
      <c r="F36" s="131">
        <f t="shared" si="1"/>
        <v>0.32829999999999998</v>
      </c>
      <c r="G36" s="131">
        <f t="shared" si="1"/>
        <v>0.32829999999999998</v>
      </c>
      <c r="H36" s="131">
        <f t="shared" si="1"/>
        <v>0.32829999999999998</v>
      </c>
      <c r="I36" s="131">
        <f t="shared" si="1"/>
        <v>0.32829999999999998</v>
      </c>
      <c r="J36" s="131">
        <f t="shared" si="1"/>
        <v>0.32829999999999998</v>
      </c>
      <c r="K36" s="131">
        <f t="shared" si="1"/>
        <v>0.32829999999999998</v>
      </c>
      <c r="L36" s="131">
        <f t="shared" si="1"/>
        <v>0.32829999999999998</v>
      </c>
      <c r="M36" s="131">
        <f t="shared" si="1"/>
        <v>0.32829999999999998</v>
      </c>
      <c r="N36" s="131">
        <f t="shared" si="1"/>
        <v>0.32829999999999998</v>
      </c>
      <c r="O36" s="131">
        <f t="shared" si="1"/>
        <v>0.32829999999999998</v>
      </c>
      <c r="P36" s="131">
        <f t="shared" si="1"/>
        <v>0.32829999999999998</v>
      </c>
      <c r="Q36" s="131">
        <f t="shared" si="1"/>
        <v>0.32829999999999998</v>
      </c>
    </row>
    <row r="37" spans="1:17" hidden="1" x14ac:dyDescent="0.2">
      <c r="A37" s="130" t="s">
        <v>119</v>
      </c>
      <c r="B37" s="131">
        <f>[7]Sheet1!$D$8</f>
        <v>1.06E-2</v>
      </c>
      <c r="C37" s="131">
        <f t="shared" si="1"/>
        <v>1.06E-2</v>
      </c>
      <c r="D37" s="131">
        <f t="shared" si="1"/>
        <v>1.06E-2</v>
      </c>
      <c r="E37" s="131">
        <f t="shared" si="1"/>
        <v>1.06E-2</v>
      </c>
      <c r="F37" s="131">
        <f t="shared" si="1"/>
        <v>1.06E-2</v>
      </c>
      <c r="G37" s="131">
        <f t="shared" si="1"/>
        <v>1.06E-2</v>
      </c>
      <c r="H37" s="131">
        <f t="shared" si="1"/>
        <v>1.06E-2</v>
      </c>
      <c r="I37" s="131">
        <f t="shared" si="1"/>
        <v>1.06E-2</v>
      </c>
      <c r="J37" s="131">
        <f t="shared" si="1"/>
        <v>1.06E-2</v>
      </c>
      <c r="K37" s="131">
        <f t="shared" si="1"/>
        <v>1.06E-2</v>
      </c>
      <c r="L37" s="131">
        <f t="shared" si="1"/>
        <v>1.06E-2</v>
      </c>
      <c r="M37" s="131">
        <f t="shared" si="1"/>
        <v>1.06E-2</v>
      </c>
      <c r="N37" s="131">
        <f t="shared" si="1"/>
        <v>1.06E-2</v>
      </c>
      <c r="O37" s="131">
        <f t="shared" si="1"/>
        <v>1.06E-2</v>
      </c>
      <c r="P37" s="131">
        <f t="shared" si="1"/>
        <v>1.06E-2</v>
      </c>
      <c r="Q37" s="131">
        <f t="shared" si="1"/>
        <v>1.06E-2</v>
      </c>
    </row>
    <row r="38" spans="1:17" x14ac:dyDescent="0.2">
      <c r="A38" s="186" t="s">
        <v>120</v>
      </c>
      <c r="B38" s="187">
        <f>(B26*B33+B27*B34+B28*B35+B29*B36-1)*B31-(B30*B37-1)*B32</f>
        <v>0.33187726879999996</v>
      </c>
      <c r="C38" s="187">
        <f t="shared" ref="C38:Q38" si="2">(C26*C33+C27*C34+C28*C35+C29*C36-1)*C31-(C30*C37-1)*C32</f>
        <v>0.33187726879999996</v>
      </c>
      <c r="D38" s="187">
        <f t="shared" si="2"/>
        <v>0.33187726879999996</v>
      </c>
      <c r="E38" s="187">
        <f t="shared" si="2"/>
        <v>0.33187726879999996</v>
      </c>
      <c r="F38" s="187">
        <f t="shared" si="2"/>
        <v>0.33187726879999996</v>
      </c>
      <c r="G38" s="187">
        <f t="shared" si="2"/>
        <v>0.33187726879999996</v>
      </c>
      <c r="H38" s="187">
        <f t="shared" si="2"/>
        <v>0.33187726879999996</v>
      </c>
      <c r="I38" s="187">
        <f t="shared" si="2"/>
        <v>0.33187726879999996</v>
      </c>
      <c r="J38" s="187">
        <f t="shared" si="2"/>
        <v>0.33187726879999996</v>
      </c>
      <c r="K38" s="187">
        <f t="shared" si="2"/>
        <v>0.33187726879999996</v>
      </c>
      <c r="L38" s="187">
        <f t="shared" si="2"/>
        <v>0.33187726879999996</v>
      </c>
      <c r="M38" s="187">
        <f t="shared" si="2"/>
        <v>0.33187726879999996</v>
      </c>
      <c r="N38" s="187">
        <f t="shared" si="2"/>
        <v>0.33187726879999996</v>
      </c>
      <c r="O38" s="187">
        <f t="shared" si="2"/>
        <v>0.33187726879999996</v>
      </c>
      <c r="P38" s="187">
        <f t="shared" si="2"/>
        <v>0.33187726879999996</v>
      </c>
      <c r="Q38" s="187">
        <f t="shared" si="2"/>
        <v>0.33187726879999996</v>
      </c>
    </row>
    <row r="39" spans="1:17" x14ac:dyDescent="0.2">
      <c r="A39" s="130"/>
      <c r="B39" s="130"/>
      <c r="C39" s="130"/>
      <c r="D39" s="130"/>
      <c r="E39" s="130"/>
      <c r="F39" s="130"/>
      <c r="G39" s="130"/>
      <c r="H39" s="130"/>
      <c r="I39" s="130"/>
      <c r="J39" s="130"/>
      <c r="K39" s="130"/>
      <c r="L39" s="130"/>
      <c r="M39" s="130"/>
      <c r="N39" s="130"/>
      <c r="O39" s="130"/>
      <c r="P39" s="130"/>
      <c r="Q39" s="130"/>
    </row>
    <row r="40" spans="1:17" x14ac:dyDescent="0.2">
      <c r="A40" s="130" t="s">
        <v>121</v>
      </c>
      <c r="B40" s="132">
        <f>[4]SK_CAB_ECB!D53</f>
        <v>1</v>
      </c>
      <c r="C40" s="132">
        <f>B40</f>
        <v>1</v>
      </c>
      <c r="D40" s="132">
        <f t="shared" ref="D40:Q40" si="3">C40</f>
        <v>1</v>
      </c>
      <c r="E40" s="132">
        <f t="shared" si="3"/>
        <v>1</v>
      </c>
      <c r="F40" s="132">
        <f t="shared" si="3"/>
        <v>1</v>
      </c>
      <c r="G40" s="132">
        <f t="shared" si="3"/>
        <v>1</v>
      </c>
      <c r="H40" s="132">
        <f t="shared" si="3"/>
        <v>1</v>
      </c>
      <c r="I40" s="132">
        <f t="shared" si="3"/>
        <v>1</v>
      </c>
      <c r="J40" s="132">
        <f t="shared" si="3"/>
        <v>1</v>
      </c>
      <c r="K40" s="132">
        <f t="shared" si="3"/>
        <v>1</v>
      </c>
      <c r="L40" s="132">
        <f t="shared" si="3"/>
        <v>1</v>
      </c>
      <c r="M40" s="132">
        <f t="shared" si="3"/>
        <v>1</v>
      </c>
      <c r="N40" s="132">
        <f t="shared" si="3"/>
        <v>1</v>
      </c>
      <c r="O40" s="132">
        <f t="shared" si="3"/>
        <v>1</v>
      </c>
      <c r="P40" s="132">
        <f t="shared" si="3"/>
        <v>1</v>
      </c>
      <c r="Q40" s="132">
        <f t="shared" si="3"/>
        <v>1</v>
      </c>
    </row>
    <row r="41" spans="1:17" x14ac:dyDescent="0.2">
      <c r="A41" s="130" t="s">
        <v>122</v>
      </c>
      <c r="B41" s="132">
        <f>[4]SK_CAB_ECB!D54</f>
        <v>0.8</v>
      </c>
      <c r="C41" s="132">
        <f t="shared" ref="C41:Q46" si="4">B41</f>
        <v>0.8</v>
      </c>
      <c r="D41" s="132">
        <f t="shared" si="4"/>
        <v>0.8</v>
      </c>
      <c r="E41" s="132">
        <f t="shared" si="4"/>
        <v>0.8</v>
      </c>
      <c r="F41" s="132">
        <f t="shared" si="4"/>
        <v>0.8</v>
      </c>
      <c r="G41" s="132">
        <f t="shared" si="4"/>
        <v>0.8</v>
      </c>
      <c r="H41" s="132">
        <f t="shared" si="4"/>
        <v>0.8</v>
      </c>
      <c r="I41" s="132">
        <f t="shared" si="4"/>
        <v>0.8</v>
      </c>
      <c r="J41" s="132">
        <f t="shared" si="4"/>
        <v>0.8</v>
      </c>
      <c r="K41" s="132">
        <f t="shared" si="4"/>
        <v>0.8</v>
      </c>
      <c r="L41" s="132">
        <f t="shared" si="4"/>
        <v>0.8</v>
      </c>
      <c r="M41" s="132">
        <f t="shared" si="4"/>
        <v>0.8</v>
      </c>
      <c r="N41" s="132">
        <f t="shared" si="4"/>
        <v>0.8</v>
      </c>
      <c r="O41" s="132">
        <f t="shared" si="4"/>
        <v>0.8</v>
      </c>
      <c r="P41" s="132">
        <f t="shared" si="4"/>
        <v>0.8</v>
      </c>
      <c r="Q41" s="132">
        <f t="shared" si="4"/>
        <v>0.8</v>
      </c>
    </row>
    <row r="42" spans="1:17" x14ac:dyDescent="0.2">
      <c r="A42" s="130" t="s">
        <v>123</v>
      </c>
      <c r="B42" s="132">
        <f>[4]SK_CAB_ECB!D55</f>
        <v>0.9</v>
      </c>
      <c r="C42" s="132">
        <f t="shared" si="4"/>
        <v>0.9</v>
      </c>
      <c r="D42" s="132">
        <f t="shared" si="4"/>
        <v>0.9</v>
      </c>
      <c r="E42" s="132">
        <f t="shared" si="4"/>
        <v>0.9</v>
      </c>
      <c r="F42" s="132">
        <f t="shared" si="4"/>
        <v>0.9</v>
      </c>
      <c r="G42" s="132">
        <f t="shared" si="4"/>
        <v>0.9</v>
      </c>
      <c r="H42" s="132">
        <f t="shared" si="4"/>
        <v>0.9</v>
      </c>
      <c r="I42" s="132">
        <f t="shared" si="4"/>
        <v>0.9</v>
      </c>
      <c r="J42" s="132">
        <f t="shared" si="4"/>
        <v>0.9</v>
      </c>
      <c r="K42" s="132">
        <f t="shared" si="4"/>
        <v>0.9</v>
      </c>
      <c r="L42" s="132">
        <f t="shared" si="4"/>
        <v>0.9</v>
      </c>
      <c r="M42" s="132">
        <f t="shared" si="4"/>
        <v>0.9</v>
      </c>
      <c r="N42" s="132">
        <f t="shared" si="4"/>
        <v>0.9</v>
      </c>
      <c r="O42" s="132">
        <f t="shared" si="4"/>
        <v>0.9</v>
      </c>
      <c r="P42" s="132">
        <f t="shared" si="4"/>
        <v>0.9</v>
      </c>
      <c r="Q42" s="132">
        <f t="shared" si="4"/>
        <v>0.9</v>
      </c>
    </row>
    <row r="43" spans="1:17" x14ac:dyDescent="0.2">
      <c r="A43" s="130" t="s">
        <v>124</v>
      </c>
      <c r="B43" s="132">
        <f>[4]SK_CAB_ECB!D56</f>
        <v>0.8</v>
      </c>
      <c r="C43" s="132">
        <f t="shared" si="4"/>
        <v>0.8</v>
      </c>
      <c r="D43" s="132">
        <f t="shared" si="4"/>
        <v>0.8</v>
      </c>
      <c r="E43" s="132">
        <f t="shared" si="4"/>
        <v>0.8</v>
      </c>
      <c r="F43" s="132">
        <f t="shared" si="4"/>
        <v>0.8</v>
      </c>
      <c r="G43" s="132">
        <f t="shared" si="4"/>
        <v>0.8</v>
      </c>
      <c r="H43" s="132">
        <f t="shared" si="4"/>
        <v>0.8</v>
      </c>
      <c r="I43" s="132">
        <f t="shared" si="4"/>
        <v>0.8</v>
      </c>
      <c r="J43" s="132">
        <f t="shared" si="4"/>
        <v>0.8</v>
      </c>
      <c r="K43" s="132">
        <f t="shared" si="4"/>
        <v>0.8</v>
      </c>
      <c r="L43" s="132">
        <f t="shared" si="4"/>
        <v>0.8</v>
      </c>
      <c r="M43" s="132">
        <f t="shared" si="4"/>
        <v>0.8</v>
      </c>
      <c r="N43" s="132">
        <f t="shared" si="4"/>
        <v>0.8</v>
      </c>
      <c r="O43" s="132">
        <f t="shared" si="4"/>
        <v>0.8</v>
      </c>
      <c r="P43" s="132">
        <f t="shared" si="4"/>
        <v>0.8</v>
      </c>
      <c r="Q43" s="132">
        <f t="shared" si="4"/>
        <v>0.8</v>
      </c>
    </row>
    <row r="44" spans="1:17" x14ac:dyDescent="0.2">
      <c r="A44" s="130" t="s">
        <v>125</v>
      </c>
      <c r="B44" s="132">
        <f>[4]SK_CAB_ECB!$D$58</f>
        <v>1</v>
      </c>
      <c r="C44" s="132">
        <f t="shared" si="4"/>
        <v>1</v>
      </c>
      <c r="D44" s="132">
        <f t="shared" si="4"/>
        <v>1</v>
      </c>
      <c r="E44" s="132">
        <f t="shared" si="4"/>
        <v>1</v>
      </c>
      <c r="F44" s="132">
        <f t="shared" si="4"/>
        <v>1</v>
      </c>
      <c r="G44" s="132">
        <f t="shared" si="4"/>
        <v>1</v>
      </c>
      <c r="H44" s="132">
        <f t="shared" si="4"/>
        <v>1</v>
      </c>
      <c r="I44" s="132">
        <f t="shared" si="4"/>
        <v>1</v>
      </c>
      <c r="J44" s="132">
        <f t="shared" si="4"/>
        <v>1</v>
      </c>
      <c r="K44" s="132">
        <f t="shared" si="4"/>
        <v>1</v>
      </c>
      <c r="L44" s="132">
        <f t="shared" si="4"/>
        <v>1</v>
      </c>
      <c r="M44" s="132">
        <f t="shared" si="4"/>
        <v>1</v>
      </c>
      <c r="N44" s="132">
        <f t="shared" si="4"/>
        <v>1</v>
      </c>
      <c r="O44" s="132">
        <f t="shared" si="4"/>
        <v>1</v>
      </c>
      <c r="P44" s="132">
        <f t="shared" si="4"/>
        <v>1</v>
      </c>
      <c r="Q44" s="132">
        <f t="shared" si="4"/>
        <v>1</v>
      </c>
    </row>
    <row r="45" spans="1:17" x14ac:dyDescent="0.2">
      <c r="A45" s="130" t="s">
        <v>126</v>
      </c>
      <c r="B45" s="132">
        <f>[4]SK_CAB_ECB!$D$60</f>
        <v>0.9</v>
      </c>
      <c r="C45" s="132">
        <f t="shared" si="4"/>
        <v>0.9</v>
      </c>
      <c r="D45" s="132">
        <f t="shared" si="4"/>
        <v>0.9</v>
      </c>
      <c r="E45" s="132">
        <f t="shared" si="4"/>
        <v>0.9</v>
      </c>
      <c r="F45" s="132">
        <f t="shared" si="4"/>
        <v>0.9</v>
      </c>
      <c r="G45" s="132">
        <f t="shared" si="4"/>
        <v>0.9</v>
      </c>
      <c r="H45" s="132">
        <f t="shared" si="4"/>
        <v>0.9</v>
      </c>
      <c r="I45" s="132">
        <f t="shared" si="4"/>
        <v>0.9</v>
      </c>
      <c r="J45" s="132">
        <f t="shared" si="4"/>
        <v>0.9</v>
      </c>
      <c r="K45" s="132">
        <f t="shared" si="4"/>
        <v>0.9</v>
      </c>
      <c r="L45" s="132">
        <f t="shared" si="4"/>
        <v>0.9</v>
      </c>
      <c r="M45" s="132">
        <f t="shared" si="4"/>
        <v>0.9</v>
      </c>
      <c r="N45" s="132">
        <f t="shared" si="4"/>
        <v>0.9</v>
      </c>
      <c r="O45" s="132">
        <f t="shared" si="4"/>
        <v>0.9</v>
      </c>
      <c r="P45" s="132">
        <f t="shared" si="4"/>
        <v>0.9</v>
      </c>
      <c r="Q45" s="132">
        <f t="shared" si="4"/>
        <v>0.9</v>
      </c>
    </row>
    <row r="46" spans="1:17" x14ac:dyDescent="0.2">
      <c r="A46" s="130" t="s">
        <v>127</v>
      </c>
      <c r="B46" s="132">
        <f>[4]SK_CAB_ECB!$D$63</f>
        <v>0.8</v>
      </c>
      <c r="C46" s="132">
        <f t="shared" si="4"/>
        <v>0.8</v>
      </c>
      <c r="D46" s="132">
        <f t="shared" si="4"/>
        <v>0.8</v>
      </c>
      <c r="E46" s="132">
        <f t="shared" si="4"/>
        <v>0.8</v>
      </c>
      <c r="F46" s="132">
        <f t="shared" si="4"/>
        <v>0.8</v>
      </c>
      <c r="G46" s="132">
        <f t="shared" si="4"/>
        <v>0.8</v>
      </c>
      <c r="H46" s="132">
        <f t="shared" si="4"/>
        <v>0.8</v>
      </c>
      <c r="I46" s="132">
        <f t="shared" si="4"/>
        <v>0.8</v>
      </c>
      <c r="J46" s="132">
        <f t="shared" si="4"/>
        <v>0.8</v>
      </c>
      <c r="K46" s="132">
        <f t="shared" si="4"/>
        <v>0.8</v>
      </c>
      <c r="L46" s="132">
        <f t="shared" si="4"/>
        <v>0.8</v>
      </c>
      <c r="M46" s="132">
        <f t="shared" si="4"/>
        <v>0.8</v>
      </c>
      <c r="N46" s="132">
        <f t="shared" si="4"/>
        <v>0.8</v>
      </c>
      <c r="O46" s="132">
        <f t="shared" si="4"/>
        <v>0.8</v>
      </c>
      <c r="P46" s="132">
        <f t="shared" si="4"/>
        <v>0.8</v>
      </c>
      <c r="Q46" s="132">
        <f t="shared" si="4"/>
        <v>0.8</v>
      </c>
    </row>
    <row r="47" spans="1:17" ht="13.5" thickBot="1" x14ac:dyDescent="0.25">
      <c r="A47" s="183" t="s">
        <v>128</v>
      </c>
      <c r="B47" s="184">
        <f>[3]MNB_PEN!D76</f>
        <v>0.53846099999999997</v>
      </c>
      <c r="C47" s="184">
        <f>[3]MNB_PEN!E76</f>
        <v>0.53846099999999997</v>
      </c>
      <c r="D47" s="184">
        <f>[3]MNB_PEN!F76</f>
        <v>0.53846099999999997</v>
      </c>
      <c r="E47" s="184">
        <f>[3]MNB_PEN!G76</f>
        <v>0.53846099999999997</v>
      </c>
      <c r="F47" s="184">
        <f>[3]MNB_PEN!H76</f>
        <v>0.53846099999999997</v>
      </c>
      <c r="G47" s="184">
        <f>[3]MNB_PEN!I76</f>
        <v>0.53846099999999997</v>
      </c>
      <c r="H47" s="184">
        <f>[3]MNB_PEN!J76</f>
        <v>0.53846099999999997</v>
      </c>
      <c r="I47" s="184">
        <f>[3]MNB_PEN!K76</f>
        <v>0.53846099999999997</v>
      </c>
      <c r="J47" s="184">
        <f>[3]MNB_PEN!L76</f>
        <v>0.53846099999999997</v>
      </c>
      <c r="K47" s="184">
        <f>[3]MNB_PEN!M76</f>
        <v>0.53846099999999997</v>
      </c>
      <c r="L47" s="184">
        <f>[3]MNB_PEN!N76</f>
        <v>0.53846099999999997</v>
      </c>
      <c r="M47" s="184">
        <f>[3]MNB_PEN!O76</f>
        <v>0.53846099999999997</v>
      </c>
      <c r="N47" s="184">
        <f>[3]MNB_PEN!P76</f>
        <v>0.53846099999999997</v>
      </c>
      <c r="O47" s="184">
        <f>[3]MNB_PEN!Q76</f>
        <v>0.53846099999999997</v>
      </c>
      <c r="P47" s="184">
        <f>[3]MNB_PEN!R76</f>
        <v>0.53846099999999997</v>
      </c>
      <c r="Q47" s="184">
        <f>[3]MNB_PEN!S76</f>
        <v>0.53846099999999997</v>
      </c>
    </row>
    <row r="48" spans="1:17" ht="13.5" thickTop="1" x14ac:dyDescent="0.2"/>
    <row r="49" spans="1:17" x14ac:dyDescent="0.2">
      <c r="A49" s="127" t="s">
        <v>129</v>
      </c>
    </row>
    <row r="50" spans="1:17" x14ac:dyDescent="0.2">
      <c r="A50" s="127" t="s">
        <v>93</v>
      </c>
      <c r="B50" s="128">
        <f>B38*B5</f>
        <v>0.60382414040009591</v>
      </c>
      <c r="C50" s="128">
        <f t="shared" ref="C50:Q50" si="5">C38*C5</f>
        <v>0.84626479966299017</v>
      </c>
      <c r="D50" s="128">
        <f t="shared" si="5"/>
        <v>-0.20997708858341599</v>
      </c>
      <c r="E50" s="128">
        <f t="shared" si="5"/>
        <v>-0.75790546374040946</v>
      </c>
      <c r="F50" s="128">
        <f t="shared" si="5"/>
        <v>-0.82820536620396945</v>
      </c>
      <c r="G50" s="128">
        <f t="shared" si="5"/>
        <v>-0.63466151246245439</v>
      </c>
      <c r="H50" s="128">
        <f t="shared" si="5"/>
        <v>-0.44121124811074075</v>
      </c>
      <c r="I50" s="128">
        <f t="shared" si="5"/>
        <v>-0.13324573652778077</v>
      </c>
      <c r="J50" s="128">
        <f t="shared" si="5"/>
        <v>0.2238160388151072</v>
      </c>
      <c r="K50" s="128">
        <f t="shared" si="5"/>
        <v>0.97672044399196956</v>
      </c>
      <c r="L50" s="128">
        <f t="shared" si="5"/>
        <v>2.3724697913253565</v>
      </c>
      <c r="M50" s="128">
        <f t="shared" si="5"/>
        <v>2.3098661227252686</v>
      </c>
      <c r="N50" s="128">
        <f t="shared" si="5"/>
        <v>-0.62946730132846551</v>
      </c>
      <c r="O50" s="128">
        <f t="shared" si="5"/>
        <v>-0.23160022015481119</v>
      </c>
      <c r="P50" s="128">
        <f t="shared" si="5"/>
        <v>-0.43516311676412955</v>
      </c>
      <c r="Q50" s="128">
        <f t="shared" si="5"/>
        <v>-0.68684556233129757</v>
      </c>
    </row>
    <row r="51" spans="1:17" x14ac:dyDescent="0.2">
      <c r="A51" s="127" t="s">
        <v>92</v>
      </c>
      <c r="B51" s="128">
        <f>B17/B22*B44*B8+B12*B18/B22*B45+B15/B22*(B9*B40+B10*B41)+B16/B22*(B9*B42+B10*B43)-B19/B22*B11*B46-B20/B22*[3]MNB_DEF!$C$34*B47</f>
        <v>0.82998401388606546</v>
      </c>
      <c r="C51" s="128">
        <f t="shared" ref="C51:Q51" si="6">C17/C22*C44*C8+C12*C18/C22*C45+C15/C22*(C9*C40+C10*C41)+C16/C22*(C9*C42+C10*C43)-C19/C22*C11*C46-C20/C22*B9*C47</f>
        <v>0.90412254707539641</v>
      </c>
      <c r="D51" s="128">
        <f t="shared" si="6"/>
        <v>-0.31301019526764989</v>
      </c>
      <c r="E51" s="128">
        <f t="shared" si="6"/>
        <v>-0.19574570993648099</v>
      </c>
      <c r="F51" s="128">
        <f t="shared" si="6"/>
        <v>-0.38234624904724113</v>
      </c>
      <c r="G51" s="128">
        <f t="shared" si="6"/>
        <v>-8.1659760326690936E-2</v>
      </c>
      <c r="H51" s="128">
        <f t="shared" si="6"/>
        <v>-0.36594589952459949</v>
      </c>
      <c r="I51" s="128">
        <f t="shared" si="6"/>
        <v>-0.61965878725822965</v>
      </c>
      <c r="J51" s="128">
        <f t="shared" si="6"/>
        <v>-6.8502579551096912E-2</v>
      </c>
      <c r="K51" s="128">
        <f t="shared" si="6"/>
        <v>0.13185314005522869</v>
      </c>
      <c r="L51" s="128">
        <f t="shared" si="6"/>
        <v>0.99410631859503162</v>
      </c>
      <c r="M51" s="128">
        <f t="shared" si="6"/>
        <v>1.0563098654999148</v>
      </c>
      <c r="N51" s="128">
        <f t="shared" si="6"/>
        <v>0.11164043775504344</v>
      </c>
      <c r="O51" s="128">
        <f t="shared" si="6"/>
        <v>-5.2628795439872367E-2</v>
      </c>
      <c r="P51" s="128">
        <f t="shared" si="6"/>
        <v>-6.3311646265543697E-2</v>
      </c>
      <c r="Q51" s="128">
        <f t="shared" si="6"/>
        <v>-0.28797476902983138</v>
      </c>
    </row>
    <row r="53" spans="1:17" x14ac:dyDescent="0.2">
      <c r="A53" s="127" t="s">
        <v>130</v>
      </c>
    </row>
    <row r="54" spans="1:17" x14ac:dyDescent="0.2">
      <c r="A54" s="127" t="s">
        <v>93</v>
      </c>
      <c r="H54" s="133">
        <v>-0.36535779999999979</v>
      </c>
      <c r="I54" s="133">
        <v>5.9699999999801578E-5</v>
      </c>
      <c r="J54" s="133">
        <v>-0.82896840000000016</v>
      </c>
      <c r="K54" s="133">
        <v>-0.26561850000000009</v>
      </c>
      <c r="L54" s="133">
        <v>1.000000000139778E-6</v>
      </c>
      <c r="M54" s="133">
        <v>0.19746510000000006</v>
      </c>
      <c r="N54" s="133">
        <v>0.17354800000000004</v>
      </c>
      <c r="O54" s="133">
        <v>-0.16998529999999981</v>
      </c>
      <c r="P54" s="133">
        <v>0.37999149999999998</v>
      </c>
      <c r="Q54" s="133">
        <v>0.14630750000000015</v>
      </c>
    </row>
    <row r="55" spans="1:17" x14ac:dyDescent="0.2">
      <c r="A55" s="127" t="s">
        <v>92</v>
      </c>
      <c r="B55" s="133">
        <f>[3]comparison2!G5</f>
        <v>0.15298272958093465</v>
      </c>
      <c r="C55" s="133">
        <f>[3]comparison2!H5</f>
        <v>0.12683068481845031</v>
      </c>
      <c r="D55" s="133">
        <f>[3]comparison2!I5</f>
        <v>8.1375782219993198E-2</v>
      </c>
      <c r="E55" s="133">
        <f>[3]comparison2!J5</f>
        <v>-5.1139137379679322</v>
      </c>
      <c r="F55" s="133">
        <f>[3]comparison2!K5</f>
        <v>0.42823432788032689</v>
      </c>
      <c r="G55" s="133">
        <f>[3]comparison2!L5</f>
        <v>-1.431714327872629</v>
      </c>
      <c r="H55" s="133">
        <f>[3]comparison2!M5</f>
        <v>-1.3845784497192948</v>
      </c>
      <c r="I55" s="133">
        <f>[3]comparison2!N5</f>
        <v>0</v>
      </c>
      <c r="J55" s="133">
        <f>[3]comparison2!O5</f>
        <v>-0.46727447065197791</v>
      </c>
      <c r="K55" s="133">
        <f>[3]comparison2!P5</f>
        <v>-0.34508035909118151</v>
      </c>
      <c r="L55" s="133">
        <f>[3]comparison2!Q5</f>
        <v>0.53121392645572885</v>
      </c>
      <c r="M55" s="133">
        <f>[3]comparison2!R5</f>
        <v>-7.074951569551502E-2</v>
      </c>
      <c r="N55" s="133">
        <f>[3]comparison2!S5</f>
        <v>-0.16786086205490083</v>
      </c>
      <c r="O55" s="133">
        <f>[3]comparison2!T5</f>
        <v>-0.17187514700968265</v>
      </c>
      <c r="P55" s="133">
        <f>[3]comparison2!U5</f>
        <v>-0.29347222206113149</v>
      </c>
      <c r="Q55" s="133">
        <f>[3]comparison2!V5</f>
        <v>0.38028663207870145</v>
      </c>
    </row>
    <row r="56" spans="1:17" x14ac:dyDescent="0.2">
      <c r="H56" s="133"/>
      <c r="I56" s="133"/>
      <c r="J56" s="133"/>
      <c r="K56" s="133"/>
      <c r="L56" s="133"/>
      <c r="M56" s="133"/>
      <c r="N56" s="133"/>
      <c r="O56" s="133"/>
      <c r="P56" s="133"/>
      <c r="Q56" s="133"/>
    </row>
    <row r="57" spans="1:17" x14ac:dyDescent="0.2">
      <c r="A57" s="127" t="s">
        <v>131</v>
      </c>
      <c r="B57" s="129">
        <f>[4]SK_CAB_ECB!F44</f>
        <v>-1505.9353132842061</v>
      </c>
      <c r="C57" s="129">
        <f>[4]SK_CAB_ECB!G44</f>
        <v>-1396.0573412998729</v>
      </c>
      <c r="D57" s="129">
        <f>[4]SK_CAB_ECB!H44</f>
        <v>-2086.9199885812905</v>
      </c>
      <c r="E57" s="129">
        <f>[4]SK_CAB_ECB!I44</f>
        <v>-3824.4030253601559</v>
      </c>
      <c r="F57" s="129">
        <f>[4]SK_CAB_ECB!J44</f>
        <v>-2205.3381175064715</v>
      </c>
      <c r="G57" s="129">
        <f>[4]SK_CAB_ECB!K44</f>
        <v>-3024.1984109407149</v>
      </c>
      <c r="H57" s="129">
        <f>[4]SK_CAB_ECB!L44</f>
        <v>-1127.3315091283275</v>
      </c>
      <c r="I57" s="129">
        <f>[4]SK_CAB_ECB!M44</f>
        <v>-1065.3259891787802</v>
      </c>
      <c r="J57" s="129">
        <f>[4]SK_CAB_ECB!N44</f>
        <v>-1387.4400572263185</v>
      </c>
      <c r="K57" s="129">
        <f>[4]SK_CAB_ECB!O44</f>
        <v>-1745.6798374161845</v>
      </c>
      <c r="L57" s="129">
        <f>[4]SK_CAB_ECB!P44</f>
        <v>-1114.8054167363698</v>
      </c>
      <c r="M57" s="129">
        <f>[4]SK_CAB_ECB!Q44</f>
        <v>-1397.2357839759679</v>
      </c>
      <c r="N57" s="129">
        <f>[4]SK_CAB_ECB!R44</f>
        <v>-5039.91</v>
      </c>
      <c r="O57" s="129">
        <f>[4]SK_CAB_ECB!S44</f>
        <v>-5046.45</v>
      </c>
      <c r="P57" s="129">
        <f>[4]SK_CAB_ECB!T44</f>
        <v>-3499.41</v>
      </c>
      <c r="Q57" s="129">
        <f>[4]SK_CAB_ECB!U44</f>
        <v>-3230.1</v>
      </c>
    </row>
    <row r="58" spans="1:17" x14ac:dyDescent="0.2">
      <c r="A58" s="127" t="s">
        <v>132</v>
      </c>
      <c r="B58" s="134">
        <f>B57/B22</f>
        <v>-6.3096028583150762E-2</v>
      </c>
      <c r="C58" s="134">
        <f t="shared" ref="C58:Q58" si="7">C57/C22</f>
        <v>-5.3341931168346388E-2</v>
      </c>
      <c r="D58" s="134">
        <f t="shared" si="7"/>
        <v>-7.4243490080902544E-2</v>
      </c>
      <c r="E58" s="134">
        <f t="shared" si="7"/>
        <v>-0.12266715287948457</v>
      </c>
      <c r="F58" s="134">
        <f t="shared" si="7"/>
        <v>-6.5090351700720486E-2</v>
      </c>
      <c r="G58" s="134">
        <f t="shared" si="7"/>
        <v>-8.2164425739336633E-2</v>
      </c>
      <c r="H58" s="134">
        <f t="shared" si="7"/>
        <v>-2.7758614924171584E-2</v>
      </c>
      <c r="I58" s="134">
        <f t="shared" si="7"/>
        <v>-2.3589316436655572E-2</v>
      </c>
      <c r="J58" s="134">
        <f t="shared" si="7"/>
        <v>-2.8134682951237729E-2</v>
      </c>
      <c r="K58" s="134">
        <f t="shared" si="7"/>
        <v>-3.1738727411166345E-2</v>
      </c>
      <c r="L58" s="134">
        <f t="shared" si="7"/>
        <v>-1.8141751102964773E-2</v>
      </c>
      <c r="M58" s="134">
        <f t="shared" si="7"/>
        <v>-2.0903434053269093E-2</v>
      </c>
      <c r="N58" s="134">
        <f t="shared" si="7"/>
        <v>-8.0260520108605252E-2</v>
      </c>
      <c r="O58" s="134">
        <f t="shared" si="7"/>
        <v>-7.6580852973321206E-2</v>
      </c>
      <c r="P58" s="134">
        <f t="shared" si="7"/>
        <v>-5.0735084672212764E-2</v>
      </c>
      <c r="Q58" s="134">
        <f t="shared" si="7"/>
        <v>-4.5432924885229438E-2</v>
      </c>
    </row>
    <row r="60" spans="1:17" x14ac:dyDescent="0.2">
      <c r="A60" s="127" t="s">
        <v>133</v>
      </c>
    </row>
    <row r="61" spans="1:17" x14ac:dyDescent="0.2">
      <c r="A61" s="127" t="s">
        <v>93</v>
      </c>
      <c r="B61" s="134">
        <f>B58-B50/100-B54/100</f>
        <v>-6.913426998715172E-2</v>
      </c>
      <c r="C61" s="134">
        <f t="shared" ref="C61:Q61" si="8">C58-C50/100-C54/100</f>
        <v>-6.1804579164976288E-2</v>
      </c>
      <c r="D61" s="134">
        <f t="shared" si="8"/>
        <v>-7.2143719195068387E-2</v>
      </c>
      <c r="E61" s="134">
        <f t="shared" si="8"/>
        <v>-0.11508809824208048</v>
      </c>
      <c r="F61" s="134">
        <f t="shared" si="8"/>
        <v>-5.6808298038680788E-2</v>
      </c>
      <c r="G61" s="134">
        <f t="shared" si="8"/>
        <v>-7.5817810614712086E-2</v>
      </c>
      <c r="H61" s="134">
        <f t="shared" si="8"/>
        <v>-1.969292444306418E-2</v>
      </c>
      <c r="I61" s="134">
        <f t="shared" si="8"/>
        <v>-2.2257456071377763E-2</v>
      </c>
      <c r="J61" s="134">
        <f t="shared" si="8"/>
        <v>-2.20831593393888E-2</v>
      </c>
      <c r="K61" s="134">
        <f t="shared" si="8"/>
        <v>-3.8849746851086046E-2</v>
      </c>
      <c r="L61" s="134">
        <f t="shared" si="8"/>
        <v>-4.1866459016218341E-2</v>
      </c>
      <c r="M61" s="134">
        <f t="shared" si="8"/>
        <v>-4.5976746280521778E-2</v>
      </c>
      <c r="N61" s="134">
        <f t="shared" si="8"/>
        <v>-7.5701327095320597E-2</v>
      </c>
      <c r="O61" s="134">
        <f t="shared" si="8"/>
        <v>-7.2564997771773096E-2</v>
      </c>
      <c r="P61" s="134">
        <f t="shared" si="8"/>
        <v>-5.0183368504571467E-2</v>
      </c>
      <c r="Q61" s="134">
        <f t="shared" si="8"/>
        <v>-4.0027544261916466E-2</v>
      </c>
    </row>
    <row r="62" spans="1:17" x14ac:dyDescent="0.2">
      <c r="A62" s="127" t="s">
        <v>92</v>
      </c>
      <c r="B62" s="134">
        <f>B58-B51/100-B55/100</f>
        <v>-7.2925696017820771E-2</v>
      </c>
      <c r="C62" s="134">
        <f t="shared" ref="C62:Q62" si="9">C58-C51/100-C55/100</f>
        <v>-6.3651463487284857E-2</v>
      </c>
      <c r="D62" s="134">
        <f t="shared" si="9"/>
        <v>-7.1927145950425972E-2</v>
      </c>
      <c r="E62" s="134">
        <f t="shared" si="9"/>
        <v>-6.9570558400440435E-2</v>
      </c>
      <c r="F62" s="134">
        <f t="shared" si="9"/>
        <v>-6.554923248905134E-2</v>
      </c>
      <c r="G62" s="134">
        <f t="shared" si="9"/>
        <v>-6.7030684857343426E-2</v>
      </c>
      <c r="H62" s="134">
        <f t="shared" si="9"/>
        <v>-1.0253371431732642E-2</v>
      </c>
      <c r="I62" s="134">
        <f t="shared" si="9"/>
        <v>-1.7392728564073277E-2</v>
      </c>
      <c r="J62" s="134">
        <f t="shared" si="9"/>
        <v>-2.277691244920698E-2</v>
      </c>
      <c r="K62" s="134">
        <f t="shared" si="9"/>
        <v>-2.9606455220806814E-2</v>
      </c>
      <c r="L62" s="134">
        <f t="shared" si="9"/>
        <v>-3.3394953553472377E-2</v>
      </c>
      <c r="M62" s="134">
        <f t="shared" si="9"/>
        <v>-3.0759037551313092E-2</v>
      </c>
      <c r="N62" s="134">
        <f t="shared" si="9"/>
        <v>-7.9698315865606675E-2</v>
      </c>
      <c r="O62" s="134">
        <f t="shared" si="9"/>
        <v>-7.4335813548825652E-2</v>
      </c>
      <c r="P62" s="134">
        <f t="shared" si="9"/>
        <v>-4.7167245988946012E-2</v>
      </c>
      <c r="Q62" s="134">
        <f t="shared" si="9"/>
        <v>-4.6356043515718141E-2</v>
      </c>
    </row>
    <row r="64" spans="1:17" x14ac:dyDescent="0.2">
      <c r="A64" s="204" t="s">
        <v>134</v>
      </c>
      <c r="B64" s="205">
        <f>(B62-B61)*100</f>
        <v>-0.37914260306690512</v>
      </c>
      <c r="C64" s="205">
        <f t="shared" ref="C64:Q64" si="10">(C62-C61)*100</f>
        <v>-0.18468843223085687</v>
      </c>
      <c r="D64" s="205">
        <f t="shared" si="10"/>
        <v>2.1657324464241512E-2</v>
      </c>
      <c r="E64" s="205">
        <f t="shared" si="10"/>
        <v>4.5517539841640042</v>
      </c>
      <c r="F64" s="205">
        <f t="shared" si="10"/>
        <v>-0.87409344503705522</v>
      </c>
      <c r="G64" s="205">
        <f t="shared" si="10"/>
        <v>0.87871257573686612</v>
      </c>
      <c r="H64" s="205">
        <f t="shared" si="10"/>
        <v>0.94395530113315385</v>
      </c>
      <c r="I64" s="205">
        <f t="shared" si="10"/>
        <v>0.4864727507304486</v>
      </c>
      <c r="J64" s="205">
        <f t="shared" si="10"/>
        <v>-6.9375310981818067E-2</v>
      </c>
      <c r="K64" s="205">
        <f t="shared" si="10"/>
        <v>0.92432916302792323</v>
      </c>
      <c r="L64" s="205">
        <f t="shared" si="10"/>
        <v>0.84715054627459641</v>
      </c>
      <c r="M64" s="205">
        <f t="shared" si="10"/>
        <v>1.5217708729208685</v>
      </c>
      <c r="N64" s="205">
        <f t="shared" si="10"/>
        <v>-0.39969887702860779</v>
      </c>
      <c r="O64" s="205">
        <f t="shared" si="10"/>
        <v>-0.17708157770525562</v>
      </c>
      <c r="P64" s="205">
        <f t="shared" si="10"/>
        <v>0.30161225156254551</v>
      </c>
      <c r="Q64" s="205">
        <f t="shared" si="10"/>
        <v>-0.6328499253801676</v>
      </c>
    </row>
    <row r="65" spans="1:17" x14ac:dyDescent="0.2">
      <c r="A65" s="127" t="s">
        <v>135</v>
      </c>
      <c r="B65" s="133">
        <f>B54-B55</f>
        <v>-0.15298272958093465</v>
      </c>
      <c r="C65" s="133">
        <f t="shared" ref="C65:Q65" si="11">C54-C55</f>
        <v>-0.12683068481845031</v>
      </c>
      <c r="D65" s="133">
        <f t="shared" si="11"/>
        <v>-8.1375782219993198E-2</v>
      </c>
      <c r="E65" s="133">
        <f t="shared" si="11"/>
        <v>5.1139137379679322</v>
      </c>
      <c r="F65" s="133">
        <f t="shared" si="11"/>
        <v>-0.42823432788032689</v>
      </c>
      <c r="G65" s="133">
        <f t="shared" si="11"/>
        <v>1.431714327872629</v>
      </c>
      <c r="H65" s="133">
        <f t="shared" si="11"/>
        <v>1.019220649719295</v>
      </c>
      <c r="I65" s="133">
        <f t="shared" si="11"/>
        <v>5.9699999999801578E-5</v>
      </c>
      <c r="J65" s="133">
        <f t="shared" si="11"/>
        <v>-0.36169392934802225</v>
      </c>
      <c r="K65" s="133">
        <f t="shared" si="11"/>
        <v>7.9461859091181419E-2</v>
      </c>
      <c r="L65" s="133">
        <f t="shared" si="11"/>
        <v>-0.53121292645572871</v>
      </c>
      <c r="M65" s="133">
        <f t="shared" si="11"/>
        <v>0.26821461569551508</v>
      </c>
      <c r="N65" s="133">
        <f t="shared" si="11"/>
        <v>0.34140886205490084</v>
      </c>
      <c r="O65" s="133">
        <f t="shared" si="11"/>
        <v>1.8898470096828379E-3</v>
      </c>
      <c r="P65" s="133">
        <f t="shared" si="11"/>
        <v>0.67346372206113148</v>
      </c>
      <c r="Q65" s="133">
        <f t="shared" si="11"/>
        <v>-0.2339791320787013</v>
      </c>
    </row>
    <row r="66" spans="1:17" x14ac:dyDescent="0.2">
      <c r="A66" s="127" t="s">
        <v>136</v>
      </c>
      <c r="B66" s="133">
        <f>(B50-B77)</f>
        <v>0.204289828859816</v>
      </c>
      <c r="C66" s="133">
        <f t="shared" ref="C66:Q66" si="12">(C50-C77)</f>
        <v>0.29019647768541879</v>
      </c>
      <c r="D66" s="133">
        <f t="shared" si="12"/>
        <v>-4.6594401534032576E-2</v>
      </c>
      <c r="E66" s="133">
        <f t="shared" si="12"/>
        <v>-0.41954962191807432</v>
      </c>
      <c r="F66" s="133">
        <f t="shared" si="12"/>
        <v>-0.62257763825945733</v>
      </c>
      <c r="G66" s="133">
        <f t="shared" si="12"/>
        <v>-0.5233962966022695</v>
      </c>
      <c r="H66" s="133">
        <f t="shared" si="12"/>
        <v>-0.27091945830613684</v>
      </c>
      <c r="I66" s="133">
        <f t="shared" si="12"/>
        <v>0.12954346851152615</v>
      </c>
      <c r="J66" s="133">
        <f t="shared" si="12"/>
        <v>0.42204852775839929</v>
      </c>
      <c r="K66" s="133">
        <f t="shared" si="12"/>
        <v>0.76248907254917897</v>
      </c>
      <c r="L66" s="133">
        <f t="shared" si="12"/>
        <v>1.1888499833223707</v>
      </c>
      <c r="M66" s="133">
        <f t="shared" si="12"/>
        <v>1.0124432389331439</v>
      </c>
      <c r="N66" s="133">
        <f t="shared" si="12"/>
        <v>0.51356041683443965</v>
      </c>
      <c r="O66" s="133">
        <f t="shared" si="12"/>
        <v>0.20711934472936933</v>
      </c>
      <c r="P66" s="133">
        <f t="shared" si="12"/>
        <v>-0.27741590627491891</v>
      </c>
      <c r="Q66" s="133">
        <f t="shared" si="12"/>
        <v>-0.45080467007021352</v>
      </c>
    </row>
    <row r="67" spans="1:17" x14ac:dyDescent="0.2">
      <c r="A67" s="127" t="s">
        <v>137</v>
      </c>
      <c r="B67" s="133">
        <f>-(B78-B77)</f>
        <v>-0.14244087763042562</v>
      </c>
      <c r="C67" s="133">
        <f t="shared" ref="C67:Q67" si="13">-(C78-C77)</f>
        <v>-0.1982479539732297</v>
      </c>
      <c r="D67" s="133">
        <f t="shared" si="13"/>
        <v>5.8248747756386637E-2</v>
      </c>
      <c r="E67" s="133">
        <f t="shared" si="13"/>
        <v>0.12062969729621315</v>
      </c>
      <c r="F67" s="133">
        <f t="shared" si="13"/>
        <v>7.3309833943044939E-2</v>
      </c>
      <c r="G67" s="133">
        <f t="shared" si="13"/>
        <v>3.9667969781528187E-2</v>
      </c>
      <c r="H67" s="133">
        <f t="shared" si="13"/>
        <v>6.0711962132890013E-2</v>
      </c>
      <c r="I67" s="133">
        <f t="shared" si="13"/>
        <v>9.3688887077792271E-2</v>
      </c>
      <c r="J67" s="133">
        <f t="shared" si="13"/>
        <v>7.067330360461288E-2</v>
      </c>
      <c r="K67" s="133">
        <f t="shared" si="13"/>
        <v>-7.6377181340542638E-2</v>
      </c>
      <c r="L67" s="133">
        <f t="shared" si="13"/>
        <v>-0.42198088965809366</v>
      </c>
      <c r="M67" s="133">
        <f t="shared" si="13"/>
        <v>-0.46255365030524143</v>
      </c>
      <c r="N67" s="133">
        <f t="shared" si="13"/>
        <v>0.40750910905085713</v>
      </c>
      <c r="O67" s="133">
        <f t="shared" si="13"/>
        <v>0.15641109674617004</v>
      </c>
      <c r="P67" s="133">
        <f t="shared" si="13"/>
        <v>5.6239603099943858E-2</v>
      </c>
      <c r="Q67" s="133">
        <f t="shared" si="13"/>
        <v>8.4152651922982297E-2</v>
      </c>
    </row>
    <row r="68" spans="1:17" x14ac:dyDescent="0.2">
      <c r="A68" s="127" t="s">
        <v>138</v>
      </c>
      <c r="B68" s="133">
        <f>-(B80-B79)</f>
        <v>3.2975064948419619E-2</v>
      </c>
      <c r="C68" s="133">
        <f t="shared" ref="C68:Q68" si="14">-(C80-C79)</f>
        <v>0.21687894382254691</v>
      </c>
      <c r="D68" s="133">
        <f t="shared" si="14"/>
        <v>0.23352803259147045</v>
      </c>
      <c r="E68" s="133">
        <f t="shared" si="14"/>
        <v>3.5809327860135326E-2</v>
      </c>
      <c r="F68" s="133">
        <f t="shared" si="14"/>
        <v>0.1363358886000734</v>
      </c>
      <c r="G68" s="133">
        <f t="shared" si="14"/>
        <v>6.6342161894675511E-3</v>
      </c>
      <c r="H68" s="133">
        <f t="shared" si="14"/>
        <v>4.4489125965571696E-2</v>
      </c>
      <c r="I68" s="133">
        <f t="shared" si="14"/>
        <v>-1.3231972946834092E-2</v>
      </c>
      <c r="J68" s="133">
        <f t="shared" si="14"/>
        <v>-0.11222741817178301</v>
      </c>
      <c r="K68" s="133">
        <f t="shared" si="14"/>
        <v>-4.9743652778555261E-2</v>
      </c>
      <c r="L68" s="133">
        <f t="shared" si="14"/>
        <v>-7.8838165182181452E-2</v>
      </c>
      <c r="M68" s="133">
        <f t="shared" si="14"/>
        <v>3.1170261403534072E-2</v>
      </c>
      <c r="N68" s="133">
        <f t="shared" si="14"/>
        <v>-7.5622420080777478E-2</v>
      </c>
      <c r="O68" s="133">
        <f t="shared" si="14"/>
        <v>-0.13536088143987124</v>
      </c>
      <c r="P68" s="133">
        <f t="shared" si="14"/>
        <v>-3.3493813780909376E-2</v>
      </c>
      <c r="Q68" s="133">
        <f t="shared" si="14"/>
        <v>-2.2087457649103859E-2</v>
      </c>
    </row>
    <row r="69" spans="1:17" ht="13.5" thickBot="1" x14ac:dyDescent="0.25">
      <c r="A69" s="183" t="s">
        <v>139</v>
      </c>
      <c r="B69" s="184">
        <f>-(B79-B78)</f>
        <v>-0.32098388966377955</v>
      </c>
      <c r="C69" s="184">
        <f t="shared" ref="C69:Q69" si="15">-(C79-C78)</f>
        <v>-0.36668521494714224</v>
      </c>
      <c r="D69" s="184">
        <f t="shared" si="15"/>
        <v>-0.14214927212959061</v>
      </c>
      <c r="E69" s="184">
        <f t="shared" si="15"/>
        <v>-0.29904915704220258</v>
      </c>
      <c r="F69" s="184">
        <f t="shared" si="15"/>
        <v>-3.2927201440389353E-2</v>
      </c>
      <c r="G69" s="184">
        <f t="shared" si="15"/>
        <v>-7.5907641504489712E-2</v>
      </c>
      <c r="H69" s="184">
        <f t="shared" si="15"/>
        <v>9.0453021621533874E-2</v>
      </c>
      <c r="I69" s="184">
        <f t="shared" si="15"/>
        <v>0.27641266808796455</v>
      </c>
      <c r="J69" s="184">
        <f t="shared" si="15"/>
        <v>-8.817579482502505E-2</v>
      </c>
      <c r="K69" s="184">
        <f t="shared" si="15"/>
        <v>0.20849906550665981</v>
      </c>
      <c r="L69" s="184">
        <f t="shared" si="15"/>
        <v>0.69033254424822932</v>
      </c>
      <c r="M69" s="184">
        <f t="shared" si="15"/>
        <v>0.67249640719391723</v>
      </c>
      <c r="N69" s="184">
        <f t="shared" si="15"/>
        <v>-1.5865548448880282</v>
      </c>
      <c r="O69" s="184">
        <f t="shared" si="15"/>
        <v>-0.40714098475060695</v>
      </c>
      <c r="P69" s="184">
        <f t="shared" si="15"/>
        <v>-0.11718135354270143</v>
      </c>
      <c r="Q69" s="184">
        <f t="shared" si="15"/>
        <v>-1.0131317505131077E-2</v>
      </c>
    </row>
    <row r="70" spans="1:17" ht="13.5" thickTop="1" x14ac:dyDescent="0.2">
      <c r="B70" s="135"/>
      <c r="C70" s="135"/>
      <c r="D70" s="135"/>
      <c r="E70" s="135"/>
      <c r="F70" s="135"/>
      <c r="G70" s="135"/>
      <c r="H70" s="135"/>
      <c r="I70" s="135"/>
      <c r="J70" s="135"/>
      <c r="K70" s="135"/>
      <c r="L70" s="135"/>
      <c r="M70" s="135"/>
      <c r="N70" s="135"/>
      <c r="O70" s="135"/>
      <c r="P70" s="135"/>
      <c r="Q70" s="135"/>
    </row>
    <row r="71" spans="1:17" x14ac:dyDescent="0.2">
      <c r="B71" s="135"/>
      <c r="C71" s="135"/>
      <c r="D71" s="135"/>
      <c r="E71" s="135"/>
      <c r="F71" s="135"/>
      <c r="G71" s="135"/>
      <c r="H71" s="135"/>
      <c r="I71" s="135"/>
      <c r="J71" s="135"/>
      <c r="K71" s="135"/>
      <c r="L71" s="135"/>
      <c r="M71" s="135"/>
      <c r="N71" s="135"/>
      <c r="O71" s="135"/>
      <c r="P71" s="135"/>
      <c r="Q71" s="135"/>
    </row>
    <row r="72" spans="1:17" x14ac:dyDescent="0.2">
      <c r="A72" s="127" t="s">
        <v>140</v>
      </c>
      <c r="B72" s="135">
        <f>SUM(B65:B69)</f>
        <v>-0.37914260306690417</v>
      </c>
      <c r="C72" s="135">
        <f t="shared" ref="C72:Q72" si="16">SUM(C65:C69)</f>
        <v>-0.18468843223085654</v>
      </c>
      <c r="D72" s="135">
        <f t="shared" si="16"/>
        <v>2.1657324464240707E-2</v>
      </c>
      <c r="E72" s="135">
        <f t="shared" si="16"/>
        <v>4.5517539841640033</v>
      </c>
      <c r="F72" s="135">
        <f t="shared" si="16"/>
        <v>-0.87409344503705522</v>
      </c>
      <c r="G72" s="135">
        <f t="shared" si="16"/>
        <v>0.87871257573686556</v>
      </c>
      <c r="H72" s="135">
        <f t="shared" si="16"/>
        <v>0.94395530113315373</v>
      </c>
      <c r="I72" s="135">
        <f t="shared" si="16"/>
        <v>0.48647275073044871</v>
      </c>
      <c r="J72" s="135">
        <f t="shared" si="16"/>
        <v>-6.9375310981818136E-2</v>
      </c>
      <c r="K72" s="135">
        <f t="shared" si="16"/>
        <v>0.92432916302792223</v>
      </c>
      <c r="L72" s="135">
        <f t="shared" si="16"/>
        <v>0.84715054627459618</v>
      </c>
      <c r="M72" s="135">
        <f t="shared" si="16"/>
        <v>1.521770872920869</v>
      </c>
      <c r="N72" s="135">
        <f t="shared" si="16"/>
        <v>-0.39969887702860829</v>
      </c>
      <c r="O72" s="135">
        <f t="shared" si="16"/>
        <v>-0.17708157770525595</v>
      </c>
      <c r="P72" s="135">
        <f t="shared" si="16"/>
        <v>0.30161225156254562</v>
      </c>
      <c r="Q72" s="135">
        <f t="shared" si="16"/>
        <v>-0.63284992538016749</v>
      </c>
    </row>
    <row r="74" spans="1:17" x14ac:dyDescent="0.2">
      <c r="A74" s="127" t="s">
        <v>141</v>
      </c>
      <c r="B74" s="127">
        <f>B17/B22*B44+B18/B22*B45+B15/B22*(B40+B41)+B16/B22*(B42+B43)-B19/B22*B46</f>
        <v>0.37509313125693022</v>
      </c>
      <c r="C74" s="127">
        <f t="shared" ref="C74:Q74" si="17">C17/C22*C44+C18/C22*C45+C15/C22*(C40+C41)+C16/C22*(C42+C43)-C19/C22*C46</f>
        <v>0.36482674805102183</v>
      </c>
      <c r="D74" s="127">
        <f t="shared" si="17"/>
        <v>0.34739408274175076</v>
      </c>
      <c r="E74" s="127">
        <f t="shared" si="17"/>
        <v>0.34117720673495527</v>
      </c>
      <c r="F74" s="127">
        <f t="shared" si="17"/>
        <v>0.34378944697321906</v>
      </c>
      <c r="G74" s="127">
        <f t="shared" si="17"/>
        <v>0.34313196883511482</v>
      </c>
      <c r="H74" s="127">
        <f t="shared" si="17"/>
        <v>0.33827396899260004</v>
      </c>
      <c r="I74" s="127">
        <f t="shared" si="17"/>
        <v>0.33610684131073176</v>
      </c>
      <c r="J74" s="127">
        <f t="shared" si="17"/>
        <v>0.34189241624730149</v>
      </c>
      <c r="K74" s="127">
        <f t="shared" si="17"/>
        <v>0.32440263059690494</v>
      </c>
      <c r="L74" s="127">
        <f t="shared" si="17"/>
        <v>0.33100727814933151</v>
      </c>
      <c r="M74" s="127">
        <f t="shared" si="17"/>
        <v>0.33087325993800915</v>
      </c>
      <c r="N74" s="127">
        <f t="shared" si="17"/>
        <v>0.31368812725983231</v>
      </c>
      <c r="O74" s="127">
        <f t="shared" si="17"/>
        <v>0.30768553311982405</v>
      </c>
      <c r="P74" s="127">
        <f t="shared" si="17"/>
        <v>0.31815668006204573</v>
      </c>
      <c r="Q74" s="127">
        <f t="shared" si="17"/>
        <v>0.31194979820017543</v>
      </c>
    </row>
    <row r="77" spans="1:17" x14ac:dyDescent="0.2">
      <c r="A77" s="127" t="s">
        <v>142</v>
      </c>
      <c r="B77" s="127">
        <f>B4*B38</f>
        <v>0.39953431154027991</v>
      </c>
      <c r="C77" s="127">
        <f t="shared" ref="C77:Q77" si="18">C4*C38</f>
        <v>0.55606832197757139</v>
      </c>
      <c r="D77" s="127">
        <f t="shared" si="18"/>
        <v>-0.16338268704938341</v>
      </c>
      <c r="E77" s="127">
        <f t="shared" si="18"/>
        <v>-0.33835584182233513</v>
      </c>
      <c r="F77" s="127">
        <f t="shared" si="18"/>
        <v>-0.20562772794451215</v>
      </c>
      <c r="G77" s="127">
        <f t="shared" si="18"/>
        <v>-0.11126521586018491</v>
      </c>
      <c r="H77" s="127">
        <f t="shared" si="18"/>
        <v>-0.17029178980460391</v>
      </c>
      <c r="I77" s="127">
        <f t="shared" si="18"/>
        <v>-0.26278920503930692</v>
      </c>
      <c r="J77" s="127">
        <f t="shared" si="18"/>
        <v>-0.1982324889432921</v>
      </c>
      <c r="K77" s="127">
        <f t="shared" si="18"/>
        <v>0.21423137144279061</v>
      </c>
      <c r="L77" s="127">
        <f t="shared" si="18"/>
        <v>1.1836198080029858</v>
      </c>
      <c r="M77" s="127">
        <f t="shared" si="18"/>
        <v>1.2974228837921247</v>
      </c>
      <c r="N77" s="127">
        <f t="shared" si="18"/>
        <v>-1.1430277181629052</v>
      </c>
      <c r="O77" s="127">
        <f t="shared" si="18"/>
        <v>-0.43871956488418051</v>
      </c>
      <c r="P77" s="127">
        <f t="shared" si="18"/>
        <v>-0.15774721048921064</v>
      </c>
      <c r="Q77" s="127">
        <f t="shared" si="18"/>
        <v>-0.23604089226108402</v>
      </c>
    </row>
    <row r="78" spans="1:17" x14ac:dyDescent="0.2">
      <c r="A78" s="127" t="s">
        <v>143</v>
      </c>
      <c r="B78" s="127">
        <f>[6]ann1!B52</f>
        <v>0.54197518917070553</v>
      </c>
      <c r="C78" s="127">
        <f>[6]ann1!C52</f>
        <v>0.75431627595080109</v>
      </c>
      <c r="D78" s="127">
        <f>[6]ann1!D52</f>
        <v>-0.22163143480577005</v>
      </c>
      <c r="E78" s="127">
        <f>[6]ann1!E52</f>
        <v>-0.45898553911854828</v>
      </c>
      <c r="F78" s="127">
        <f>[6]ann1!F52</f>
        <v>-0.27893756188755708</v>
      </c>
      <c r="G78" s="127">
        <f>[6]ann1!G52</f>
        <v>-0.1509331856417131</v>
      </c>
      <c r="H78" s="127">
        <f>[6]ann1!H52</f>
        <v>-0.23100375193749392</v>
      </c>
      <c r="I78" s="127">
        <f>[6]ann1!I52</f>
        <v>-0.35647809211709919</v>
      </c>
      <c r="J78" s="127">
        <f>[6]ann1!J52</f>
        <v>-0.26890579254790498</v>
      </c>
      <c r="K78" s="127">
        <f>[6]ann1!K52</f>
        <v>0.29060855278333325</v>
      </c>
      <c r="L78" s="127">
        <f>[6]ann1!L52</f>
        <v>1.6056006976610795</v>
      </c>
      <c r="M78" s="127">
        <f>[6]ann1!M52</f>
        <v>1.7599765340973661</v>
      </c>
      <c r="N78" s="127">
        <f>[6]ann1!N52</f>
        <v>-1.5505368272137623</v>
      </c>
      <c r="O78" s="127">
        <f>[6]ann1!O52</f>
        <v>-0.59513066163035055</v>
      </c>
      <c r="P78" s="127">
        <f>[6]ann1!P52</f>
        <v>-0.2139868135891545</v>
      </c>
      <c r="Q78" s="127">
        <f>[6]ann1!Q52</f>
        <v>-0.32019354418406631</v>
      </c>
    </row>
    <row r="79" spans="1:17" x14ac:dyDescent="0.2">
      <c r="A79" s="127" t="s">
        <v>144</v>
      </c>
      <c r="B79" s="127">
        <f>[6]ann1!B53</f>
        <v>0.86295907883448508</v>
      </c>
      <c r="C79" s="127">
        <f>[6]ann1!C53</f>
        <v>1.1210014908979433</v>
      </c>
      <c r="D79" s="127">
        <f>[6]ann1!D53</f>
        <v>-7.9482162676179441E-2</v>
      </c>
      <c r="E79" s="127">
        <f>[6]ann1!E53</f>
        <v>-0.15993638207634567</v>
      </c>
      <c r="F79" s="127">
        <f>[6]ann1!F53</f>
        <v>-0.24601036044716773</v>
      </c>
      <c r="G79" s="127">
        <f>[6]ann1!G53</f>
        <v>-7.5025544137223385E-2</v>
      </c>
      <c r="H79" s="127">
        <f>[6]ann1!H53</f>
        <v>-0.3214567735590278</v>
      </c>
      <c r="I79" s="127">
        <f>[6]ann1!I53</f>
        <v>-0.63289076020506374</v>
      </c>
      <c r="J79" s="127">
        <f>[6]ann1!J53</f>
        <v>-0.18072999772287993</v>
      </c>
      <c r="K79" s="127">
        <f>[6]ann1!K53</f>
        <v>8.2109487276673429E-2</v>
      </c>
      <c r="L79" s="127">
        <f>[6]ann1!L53</f>
        <v>0.91526815341285017</v>
      </c>
      <c r="M79" s="127">
        <f>[6]ann1!M53</f>
        <v>1.0874801269034489</v>
      </c>
      <c r="N79" s="127">
        <f>[6]ann1!N53</f>
        <v>3.6018017674265962E-2</v>
      </c>
      <c r="O79" s="127">
        <f>[6]ann1!O53</f>
        <v>-0.18798967687974361</v>
      </c>
      <c r="P79" s="127">
        <f>[6]ann1!P53</f>
        <v>-9.6805460046453073E-2</v>
      </c>
      <c r="Q79" s="127">
        <f>[6]ann1!Q53</f>
        <v>-0.31006222667893524</v>
      </c>
    </row>
    <row r="80" spans="1:17" x14ac:dyDescent="0.2">
      <c r="A80" s="127" t="s">
        <v>145</v>
      </c>
      <c r="B80" s="136">
        <f>B51</f>
        <v>0.82998401388606546</v>
      </c>
      <c r="C80" s="136">
        <f t="shared" ref="C80:Q80" si="19">C51</f>
        <v>0.90412254707539641</v>
      </c>
      <c r="D80" s="136">
        <f t="shared" si="19"/>
        <v>-0.31301019526764989</v>
      </c>
      <c r="E80" s="136">
        <f t="shared" si="19"/>
        <v>-0.19574570993648099</v>
      </c>
      <c r="F80" s="136">
        <f t="shared" si="19"/>
        <v>-0.38234624904724113</v>
      </c>
      <c r="G80" s="136">
        <f t="shared" si="19"/>
        <v>-8.1659760326690936E-2</v>
      </c>
      <c r="H80" s="136">
        <f t="shared" si="19"/>
        <v>-0.36594589952459949</v>
      </c>
      <c r="I80" s="136">
        <f t="shared" si="19"/>
        <v>-0.61965878725822965</v>
      </c>
      <c r="J80" s="136">
        <f t="shared" si="19"/>
        <v>-6.8502579551096912E-2</v>
      </c>
      <c r="K80" s="136">
        <f t="shared" si="19"/>
        <v>0.13185314005522869</v>
      </c>
      <c r="L80" s="136">
        <f t="shared" si="19"/>
        <v>0.99410631859503162</v>
      </c>
      <c r="M80" s="136">
        <f t="shared" si="19"/>
        <v>1.0563098654999148</v>
      </c>
      <c r="N80" s="136">
        <f t="shared" si="19"/>
        <v>0.11164043775504344</v>
      </c>
      <c r="O80" s="136">
        <f t="shared" si="19"/>
        <v>-5.2628795439872367E-2</v>
      </c>
      <c r="P80" s="136">
        <f t="shared" si="19"/>
        <v>-6.3311646265543697E-2</v>
      </c>
      <c r="Q80" s="136">
        <f t="shared" si="19"/>
        <v>-0.28797476902983138</v>
      </c>
    </row>
    <row r="81" spans="2:3" x14ac:dyDescent="0.2">
      <c r="B81" s="136"/>
      <c r="C81" s="13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7"/>
  <dimension ref="A1:F15"/>
  <sheetViews>
    <sheetView showGridLines="0" workbookViewId="0">
      <selection sqref="A1:F1"/>
    </sheetView>
  </sheetViews>
  <sheetFormatPr defaultRowHeight="15" x14ac:dyDescent="0.25"/>
  <cols>
    <col min="1" max="1" width="2.5703125" customWidth="1"/>
    <col min="2" max="2" width="53.140625" customWidth="1"/>
  </cols>
  <sheetData>
    <row r="1" spans="1:6" ht="21" customHeight="1" thickBot="1" x14ac:dyDescent="0.3">
      <c r="A1" s="235" t="s">
        <v>296</v>
      </c>
      <c r="B1" s="235"/>
      <c r="C1" s="235"/>
      <c r="D1" s="235"/>
      <c r="E1" s="235"/>
      <c r="F1" s="235"/>
    </row>
    <row r="2" spans="1:6" x14ac:dyDescent="0.25">
      <c r="A2" s="236" t="s">
        <v>297</v>
      </c>
      <c r="B2" s="236"/>
      <c r="C2" s="195">
        <v>2013</v>
      </c>
      <c r="D2" s="195">
        <v>2014</v>
      </c>
      <c r="E2" s="195">
        <v>2015</v>
      </c>
      <c r="F2" s="195">
        <v>2016</v>
      </c>
    </row>
    <row r="3" spans="1:6" x14ac:dyDescent="0.25">
      <c r="A3" s="123">
        <v>1</v>
      </c>
      <c r="B3" s="124" t="s">
        <v>298</v>
      </c>
      <c r="C3" s="125">
        <v>-3</v>
      </c>
      <c r="D3" s="125">
        <v>-4.5999999999999996</v>
      </c>
      <c r="E3" s="125">
        <v>-4.5</v>
      </c>
      <c r="F3" s="125">
        <v>-3.9</v>
      </c>
    </row>
    <row r="4" spans="1:6" x14ac:dyDescent="0.25">
      <c r="A4" s="123">
        <v>2</v>
      </c>
      <c r="B4" s="126" t="s">
        <v>299</v>
      </c>
      <c r="C4" s="125">
        <v>-2.1</v>
      </c>
      <c r="D4" s="125">
        <v>-3</v>
      </c>
      <c r="E4" s="125">
        <v>-2.9</v>
      </c>
      <c r="F4" s="125">
        <v>-2.9</v>
      </c>
    </row>
    <row r="5" spans="1:6" x14ac:dyDescent="0.25">
      <c r="A5" s="123">
        <v>3</v>
      </c>
      <c r="B5" s="124" t="s">
        <v>300</v>
      </c>
      <c r="C5" s="125">
        <v>-0.9</v>
      </c>
      <c r="D5" s="125">
        <v>-1.6</v>
      </c>
      <c r="E5" s="125">
        <v>-1.6</v>
      </c>
      <c r="F5" s="125">
        <v>-1.1000000000000001</v>
      </c>
    </row>
    <row r="6" spans="1:6" x14ac:dyDescent="0.25">
      <c r="A6" s="237" t="s">
        <v>301</v>
      </c>
      <c r="B6" s="237"/>
      <c r="C6" s="196">
        <v>2013</v>
      </c>
      <c r="D6" s="196">
        <v>2014</v>
      </c>
      <c r="E6" s="196">
        <v>2015</v>
      </c>
      <c r="F6" s="196">
        <v>2016</v>
      </c>
    </row>
    <row r="7" spans="1:6" x14ac:dyDescent="0.25">
      <c r="A7" s="123">
        <v>4</v>
      </c>
      <c r="B7" s="124" t="s">
        <v>302</v>
      </c>
      <c r="C7" s="125">
        <v>-3</v>
      </c>
      <c r="D7" s="125">
        <v>-2.8</v>
      </c>
      <c r="E7" s="125">
        <v>-2.6</v>
      </c>
      <c r="F7" s="125">
        <v>-1.5</v>
      </c>
    </row>
    <row r="8" spans="1:6" x14ac:dyDescent="0.25">
      <c r="A8" s="123">
        <v>5</v>
      </c>
      <c r="B8" s="126" t="s">
        <v>299</v>
      </c>
      <c r="C8" s="125">
        <v>-2.1</v>
      </c>
      <c r="D8" s="125">
        <v>-1.3</v>
      </c>
      <c r="E8" s="125">
        <v>-2.4</v>
      </c>
      <c r="F8" s="125">
        <v>-2.4</v>
      </c>
    </row>
    <row r="9" spans="1:6" x14ac:dyDescent="0.25">
      <c r="A9" s="123">
        <v>6</v>
      </c>
      <c r="B9" s="124" t="s">
        <v>303</v>
      </c>
      <c r="C9" s="125">
        <v>-0.9</v>
      </c>
      <c r="D9" s="125">
        <v>-1.5</v>
      </c>
      <c r="E9" s="125">
        <v>-0.1</v>
      </c>
      <c r="F9" s="125">
        <v>0.9</v>
      </c>
    </row>
    <row r="10" spans="1:6" x14ac:dyDescent="0.25">
      <c r="A10" s="188">
        <v>7</v>
      </c>
      <c r="B10" s="188" t="s">
        <v>304</v>
      </c>
      <c r="C10" s="189">
        <v>0.8</v>
      </c>
      <c r="D10" s="189">
        <v>-0.7</v>
      </c>
      <c r="E10" s="189">
        <v>1.4</v>
      </c>
      <c r="F10" s="189">
        <v>1</v>
      </c>
    </row>
    <row r="11" spans="1:6" x14ac:dyDescent="0.25">
      <c r="A11" s="190">
        <v>8</v>
      </c>
      <c r="B11" s="190" t="s">
        <v>305</v>
      </c>
      <c r="C11" s="191">
        <v>0</v>
      </c>
      <c r="D11" s="191">
        <v>1.8</v>
      </c>
      <c r="E11" s="191">
        <v>2</v>
      </c>
      <c r="F11" s="191">
        <v>2.4</v>
      </c>
    </row>
    <row r="12" spans="1:6" x14ac:dyDescent="0.25">
      <c r="A12" s="190">
        <v>9</v>
      </c>
      <c r="B12" s="190" t="s">
        <v>306</v>
      </c>
      <c r="C12" s="192" t="s">
        <v>307</v>
      </c>
      <c r="D12" s="192">
        <v>1.8</v>
      </c>
      <c r="E12" s="192">
        <v>0.2</v>
      </c>
      <c r="F12" s="192">
        <v>0.5</v>
      </c>
    </row>
    <row r="13" spans="1:6" x14ac:dyDescent="0.25">
      <c r="A13" s="190">
        <v>10</v>
      </c>
      <c r="B13" s="190" t="s">
        <v>321</v>
      </c>
      <c r="C13" s="191">
        <v>0</v>
      </c>
      <c r="D13" s="191">
        <v>0.1</v>
      </c>
      <c r="E13" s="191">
        <v>1.5</v>
      </c>
      <c r="F13" s="191">
        <v>1.9</v>
      </c>
    </row>
    <row r="14" spans="1:6" ht="15.75" thickBot="1" x14ac:dyDescent="0.3">
      <c r="A14" s="193">
        <v>11</v>
      </c>
      <c r="B14" s="193" t="s">
        <v>322</v>
      </c>
      <c r="C14" s="194" t="s">
        <v>308</v>
      </c>
      <c r="D14" s="194">
        <v>0.1</v>
      </c>
      <c r="E14" s="194">
        <v>1.4</v>
      </c>
      <c r="F14" s="194">
        <v>0.5</v>
      </c>
    </row>
    <row r="15" spans="1:6" ht="15.75" thickTop="1" x14ac:dyDescent="0.25">
      <c r="A15" s="238" t="s">
        <v>309</v>
      </c>
      <c r="B15" s="238"/>
      <c r="C15" s="238"/>
      <c r="D15" s="238"/>
      <c r="E15" s="238"/>
      <c r="F15" s="238"/>
    </row>
  </sheetData>
  <mergeCells count="4">
    <mergeCell ref="A1:F1"/>
    <mergeCell ref="A2:B2"/>
    <mergeCell ref="A6:B6"/>
    <mergeCell ref="A15:F1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8">
    <pageSetUpPr fitToPage="1"/>
  </sheetPr>
  <dimension ref="A2:AH173"/>
  <sheetViews>
    <sheetView workbookViewId="0">
      <pane xSplit="1" ySplit="4" topLeftCell="G5" activePane="bottomRight" state="frozen"/>
      <selection pane="topRight" activeCell="C1" sqref="C1"/>
      <selection pane="bottomLeft" activeCell="A4" sqref="A4"/>
      <selection pane="bottomRight" activeCell="A3" sqref="A3"/>
    </sheetView>
  </sheetViews>
  <sheetFormatPr defaultColWidth="5.28515625" defaultRowHeight="12" x14ac:dyDescent="0.25"/>
  <cols>
    <col min="1" max="1" width="35.28515625" style="100" customWidth="1"/>
    <col min="2" max="2" width="7.5703125" style="100" hidden="1" customWidth="1"/>
    <col min="3" max="3" width="16" style="100" hidden="1" customWidth="1"/>
    <col min="4" max="6" width="5.85546875" style="7" hidden="1" customWidth="1"/>
    <col min="7" max="10" width="5.85546875" style="7" customWidth="1"/>
    <col min="11" max="19" width="5.85546875" style="8" customWidth="1"/>
    <col min="20" max="20" width="5.28515625" style="8" customWidth="1"/>
    <col min="21" max="21" width="6" style="8" customWidth="1"/>
    <col min="22" max="22" width="5.28515625" style="8" customWidth="1"/>
    <col min="23" max="23" width="5.85546875" style="8" customWidth="1"/>
    <col min="24" max="25" width="5.28515625" style="8" customWidth="1"/>
    <col min="26" max="26" width="6" style="8" customWidth="1"/>
    <col min="27" max="27" width="7.140625" style="8" customWidth="1"/>
    <col min="28" max="16384" width="5.28515625" style="8"/>
  </cols>
  <sheetData>
    <row r="2" spans="1:27" ht="15" customHeight="1" x14ac:dyDescent="0.25">
      <c r="A2" s="5" t="s">
        <v>146</v>
      </c>
      <c r="B2" s="6"/>
      <c r="C2" s="6"/>
    </row>
    <row r="3" spans="1:27" ht="15" customHeight="1" x14ac:dyDescent="0.25">
      <c r="A3" s="197" t="s">
        <v>226</v>
      </c>
      <c r="B3" s="198"/>
      <c r="C3" s="198"/>
      <c r="D3" s="199"/>
      <c r="E3" s="199"/>
      <c r="F3" s="199"/>
      <c r="G3" s="200"/>
      <c r="H3" s="201"/>
      <c r="I3" s="201"/>
      <c r="J3" s="201"/>
      <c r="K3" s="201"/>
      <c r="L3" s="201"/>
      <c r="M3" s="201"/>
      <c r="N3" s="201"/>
      <c r="O3" s="201"/>
      <c r="P3" s="201"/>
      <c r="Q3" s="201"/>
      <c r="R3" s="201"/>
      <c r="S3" s="201"/>
    </row>
    <row r="4" spans="1:27" ht="15" customHeight="1" x14ac:dyDescent="0.25">
      <c r="A4" s="9" t="s">
        <v>147</v>
      </c>
      <c r="B4" s="9"/>
      <c r="C4" s="10"/>
      <c r="D4" s="11">
        <v>1995</v>
      </c>
      <c r="E4" s="11">
        <v>1996</v>
      </c>
      <c r="F4" s="11">
        <v>1997</v>
      </c>
      <c r="G4" s="11">
        <v>2000</v>
      </c>
      <c r="H4" s="11">
        <v>2001</v>
      </c>
      <c r="I4" s="11">
        <v>2002</v>
      </c>
      <c r="J4" s="11">
        <v>2003</v>
      </c>
      <c r="K4" s="11">
        <v>2004</v>
      </c>
      <c r="L4" s="11">
        <v>2005</v>
      </c>
      <c r="M4" s="11">
        <v>2006</v>
      </c>
      <c r="N4" s="11">
        <v>2007</v>
      </c>
      <c r="O4" s="11">
        <v>2008</v>
      </c>
      <c r="P4" s="11">
        <v>2009</v>
      </c>
      <c r="Q4" s="11">
        <v>2010</v>
      </c>
      <c r="R4" s="11">
        <v>2011</v>
      </c>
      <c r="S4" s="11">
        <v>2012</v>
      </c>
    </row>
    <row r="5" spans="1:27" ht="15" customHeight="1" x14ac:dyDescent="0.25">
      <c r="A5" s="12" t="s">
        <v>227</v>
      </c>
      <c r="B5" s="13"/>
      <c r="C5" s="14"/>
      <c r="D5" s="15"/>
      <c r="E5" s="15"/>
      <c r="F5" s="15"/>
      <c r="G5" s="16">
        <v>-4.8423169944222568</v>
      </c>
      <c r="H5" s="16">
        <v>5.7576853666701684</v>
      </c>
      <c r="I5" s="16">
        <v>-1.7074088641816427</v>
      </c>
      <c r="J5" s="16">
        <v>5.4404983319081976</v>
      </c>
      <c r="K5" s="16">
        <v>0.41701326872715772</v>
      </c>
      <c r="L5" s="16">
        <v>-0.45453615164169214</v>
      </c>
      <c r="M5" s="16">
        <v>-0.3599590429176156</v>
      </c>
      <c r="N5" s="16">
        <v>1.3592651858375435</v>
      </c>
      <c r="O5" s="16">
        <v>-0.27646479405928814</v>
      </c>
      <c r="P5" s="16">
        <v>-5.9356565948336568</v>
      </c>
      <c r="Q5" s="16">
        <v>0.36777508344901744</v>
      </c>
      <c r="R5" s="16">
        <v>2.585090039027139</v>
      </c>
      <c r="S5" s="16">
        <v>0.52967566985000403</v>
      </c>
      <c r="T5" s="17"/>
      <c r="U5" s="17"/>
      <c r="V5" s="17"/>
      <c r="W5" s="17"/>
      <c r="X5" s="17"/>
      <c r="Y5" s="17"/>
      <c r="Z5" s="17"/>
    </row>
    <row r="6" spans="1:27" ht="15" customHeight="1" x14ac:dyDescent="0.25">
      <c r="A6" s="18" t="s">
        <v>129</v>
      </c>
      <c r="B6" s="19"/>
      <c r="C6" s="20"/>
      <c r="D6" s="21"/>
      <c r="E6" s="21"/>
      <c r="F6" s="21"/>
      <c r="G6" s="22">
        <v>0.11068800933954537</v>
      </c>
      <c r="H6" s="22">
        <v>-0.11852399140172865</v>
      </c>
      <c r="I6" s="22">
        <v>0.32364425940545399</v>
      </c>
      <c r="J6" s="22">
        <v>-0.36088032559584277</v>
      </c>
      <c r="K6" s="22">
        <v>-0.31754024554791849</v>
      </c>
      <c r="L6" s="22">
        <v>0.77526968536410257</v>
      </c>
      <c r="M6" s="22">
        <v>0.32619257334575236</v>
      </c>
      <c r="N6" s="22">
        <v>0.96416122065100707</v>
      </c>
      <c r="O6" s="22">
        <v>0.35535860193473257</v>
      </c>
      <c r="P6" s="22">
        <v>-1.2048111161100512</v>
      </c>
      <c r="Q6" s="22">
        <v>-0.13463242350385465</v>
      </c>
      <c r="R6" s="22">
        <v>-9.5987876385084797E-2</v>
      </c>
      <c r="S6" s="22">
        <v>-0.25568890983261849</v>
      </c>
      <c r="T6" s="17"/>
      <c r="U6" s="17"/>
      <c r="V6" s="17"/>
      <c r="W6" s="17"/>
      <c r="X6" s="17"/>
      <c r="Y6" s="17"/>
      <c r="Z6" s="17"/>
    </row>
    <row r="7" spans="1:27" ht="15" customHeight="1" x14ac:dyDescent="0.25">
      <c r="A7" s="18" t="s">
        <v>148</v>
      </c>
      <c r="B7" s="19"/>
      <c r="C7" s="19"/>
      <c r="D7" s="23"/>
      <c r="E7" s="23"/>
      <c r="F7" s="23"/>
      <c r="G7" s="24">
        <v>0</v>
      </c>
      <c r="H7" s="24">
        <v>0</v>
      </c>
      <c r="I7" s="24">
        <v>0</v>
      </c>
      <c r="J7" s="24">
        <v>0</v>
      </c>
      <c r="K7" s="24">
        <v>0</v>
      </c>
      <c r="L7" s="24">
        <v>0</v>
      </c>
      <c r="M7" s="24">
        <v>0</v>
      </c>
      <c r="N7" s="24">
        <v>0.38352794287348857</v>
      </c>
      <c r="O7" s="24">
        <v>-1.2284594855329587</v>
      </c>
      <c r="P7" s="24">
        <v>1.0453754219771862</v>
      </c>
      <c r="Q7" s="24">
        <v>-0.72938888844674576</v>
      </c>
      <c r="R7" s="24">
        <v>1.0554604180044</v>
      </c>
      <c r="S7" s="24">
        <v>-0.12083586145431097</v>
      </c>
      <c r="T7" s="17"/>
      <c r="U7" s="17"/>
      <c r="V7" s="17"/>
      <c r="W7" s="17"/>
      <c r="X7" s="17"/>
      <c r="Y7" s="17"/>
      <c r="Z7" s="17"/>
    </row>
    <row r="8" spans="1:27" ht="15" customHeight="1" x14ac:dyDescent="0.25">
      <c r="A8" s="25" t="s">
        <v>149</v>
      </c>
      <c r="B8" s="14"/>
      <c r="C8" s="26"/>
      <c r="D8" s="15"/>
      <c r="E8" s="15"/>
      <c r="F8" s="15"/>
      <c r="G8" s="16">
        <v>-4.703718252150936</v>
      </c>
      <c r="H8" s="16">
        <v>5.7695959942196513</v>
      </c>
      <c r="I8" s="16">
        <v>-1.9936679556386272</v>
      </c>
      <c r="J8" s="16">
        <v>5.664190406491878</v>
      </c>
      <c r="K8" s="16">
        <v>0.71907321727197782</v>
      </c>
      <c r="L8" s="16">
        <v>-1.2253324143964635</v>
      </c>
      <c r="M8" s="16">
        <v>-0.76538980515284116</v>
      </c>
      <c r="N8" s="16">
        <v>-0.16167185789981042</v>
      </c>
      <c r="O8" s="16">
        <v>0.59711918456667679</v>
      </c>
      <c r="P8" s="16">
        <v>-5.4601173235169522</v>
      </c>
      <c r="Q8" s="16">
        <v>1.1263730580762363</v>
      </c>
      <c r="R8" s="16">
        <v>1.6113990953155559</v>
      </c>
      <c r="S8" s="16">
        <v>0.93900500333583992</v>
      </c>
      <c r="T8" s="17"/>
      <c r="U8" s="17"/>
      <c r="V8" s="17"/>
      <c r="W8" s="17"/>
      <c r="X8" s="17"/>
      <c r="Y8" s="17"/>
      <c r="Z8" s="17"/>
    </row>
    <row r="9" spans="1:27" s="31" customFormat="1" ht="15" customHeight="1" x14ac:dyDescent="0.25">
      <c r="A9" s="27" t="s">
        <v>150</v>
      </c>
      <c r="B9" s="28"/>
      <c r="C9" s="28"/>
      <c r="D9" s="29"/>
      <c r="E9" s="29"/>
      <c r="F9" s="29"/>
      <c r="G9" s="30">
        <v>0.58176088428254014</v>
      </c>
      <c r="H9" s="30">
        <v>-7.6293977552236214E-2</v>
      </c>
      <c r="I9" s="30">
        <v>-0.42560571847324669</v>
      </c>
      <c r="J9" s="30">
        <v>-1.0202374532587886</v>
      </c>
      <c r="K9" s="30">
        <v>-0.32791405196225032</v>
      </c>
      <c r="L9" s="30">
        <v>-0.42806365367046095</v>
      </c>
      <c r="M9" s="30">
        <v>-0.21356694064868798</v>
      </c>
      <c r="N9" s="30">
        <v>-3.4076132220743904E-3</v>
      </c>
      <c r="O9" s="30">
        <v>-0.13192095912800661</v>
      </c>
      <c r="P9" s="30">
        <v>8.2173455758066671E-2</v>
      </c>
      <c r="Q9" s="30">
        <v>-8.2752036838574128E-2</v>
      </c>
      <c r="R9" s="30">
        <v>0.23355839618842711</v>
      </c>
      <c r="S9" s="30">
        <v>0.27609640394497337</v>
      </c>
      <c r="T9" s="17"/>
      <c r="U9" s="17"/>
      <c r="V9" s="17"/>
      <c r="W9" s="17"/>
      <c r="X9" s="17"/>
      <c r="Y9" s="17"/>
      <c r="Z9" s="17"/>
    </row>
    <row r="10" spans="1:27" s="37" customFormat="1" ht="15" customHeight="1" x14ac:dyDescent="0.25">
      <c r="A10" s="32" t="s">
        <v>151</v>
      </c>
      <c r="B10" s="33"/>
      <c r="C10" s="33"/>
      <c r="D10" s="34"/>
      <c r="E10" s="34"/>
      <c r="F10" s="34"/>
      <c r="G10" s="35">
        <v>9.1896462691036837E-2</v>
      </c>
      <c r="H10" s="35">
        <v>-0.13415323588346348</v>
      </c>
      <c r="I10" s="35">
        <v>-0.15628510265821904</v>
      </c>
      <c r="J10" s="35">
        <v>-0.75545243340233337</v>
      </c>
      <c r="K10" s="35">
        <v>-0.25883212911469744</v>
      </c>
      <c r="L10" s="35">
        <v>-0.25136711230757663</v>
      </c>
      <c r="M10" s="35">
        <v>4.0813728685244232E-3</v>
      </c>
      <c r="N10" s="35">
        <v>2.7516818086340974E-2</v>
      </c>
      <c r="O10" s="36">
        <v>-0.10198677248174771</v>
      </c>
      <c r="P10" s="36">
        <v>-3.2731061917947356E-2</v>
      </c>
      <c r="Q10" s="36">
        <v>-0.3138228509527311</v>
      </c>
      <c r="R10" s="36">
        <v>9.2690533172997427E-2</v>
      </c>
      <c r="S10" s="36">
        <v>5.9539362796085148E-2</v>
      </c>
      <c r="T10" s="17"/>
      <c r="U10" s="17"/>
      <c r="V10" s="17"/>
      <c r="W10" s="17"/>
      <c r="X10" s="17"/>
      <c r="Y10" s="17"/>
      <c r="Z10" s="17"/>
    </row>
    <row r="11" spans="1:27" s="37" customFormat="1" ht="15" customHeight="1" x14ac:dyDescent="0.25">
      <c r="A11" s="32" t="s">
        <v>152</v>
      </c>
      <c r="B11" s="33"/>
      <c r="C11" s="33"/>
      <c r="D11" s="38"/>
      <c r="E11" s="38"/>
      <c r="F11" s="38"/>
      <c r="G11" s="36">
        <f t="shared" ref="G11:S11" si="0">G9-G10</f>
        <v>0.48986442159150329</v>
      </c>
      <c r="H11" s="36">
        <f t="shared" si="0"/>
        <v>5.7859258331227265E-2</v>
      </c>
      <c r="I11" s="36">
        <f t="shared" si="0"/>
        <v>-0.26932061581502764</v>
      </c>
      <c r="J11" s="36">
        <f t="shared" si="0"/>
        <v>-0.26478501985645519</v>
      </c>
      <c r="K11" s="36">
        <f t="shared" si="0"/>
        <v>-6.9081922847552879E-2</v>
      </c>
      <c r="L11" s="36">
        <f t="shared" si="0"/>
        <v>-0.17669654136288432</v>
      </c>
      <c r="M11" s="36">
        <f t="shared" si="0"/>
        <v>-0.21764831351721239</v>
      </c>
      <c r="N11" s="36">
        <f t="shared" si="0"/>
        <v>-3.0924431308415365E-2</v>
      </c>
      <c r="O11" s="36">
        <f t="shared" si="0"/>
        <v>-2.9934186646258895E-2</v>
      </c>
      <c r="P11" s="36">
        <f t="shared" si="0"/>
        <v>0.11490451767601403</v>
      </c>
      <c r="Q11" s="36">
        <f t="shared" si="0"/>
        <v>0.23107081411415697</v>
      </c>
      <c r="R11" s="36">
        <f t="shared" si="0"/>
        <v>0.1408678630154297</v>
      </c>
      <c r="S11" s="36">
        <f t="shared" si="0"/>
        <v>0.21655704114888821</v>
      </c>
      <c r="T11" s="39"/>
      <c r="U11" s="39"/>
      <c r="V11" s="39"/>
      <c r="W11" s="39"/>
      <c r="X11" s="39"/>
      <c r="Y11" s="39"/>
      <c r="Z11" s="17"/>
    </row>
    <row r="12" spans="1:27" ht="15" customHeight="1" x14ac:dyDescent="0.25">
      <c r="A12" s="40" t="s">
        <v>153</v>
      </c>
      <c r="B12" s="41"/>
      <c r="C12" s="26"/>
      <c r="D12" s="42"/>
      <c r="E12" s="42"/>
      <c r="F12" s="42"/>
      <c r="G12" s="43">
        <v>-4.1219573678683954</v>
      </c>
      <c r="H12" s="43">
        <v>5.6933020166674151</v>
      </c>
      <c r="I12" s="43">
        <v>-2.4192736741118748</v>
      </c>
      <c r="J12" s="43">
        <v>4.6439529532330903</v>
      </c>
      <c r="K12" s="43">
        <v>0.39115916530972722</v>
      </c>
      <c r="L12" s="43">
        <v>-1.6533960680669242</v>
      </c>
      <c r="M12" s="43">
        <v>-0.97895674580152969</v>
      </c>
      <c r="N12" s="43">
        <v>-0.16507947112188415</v>
      </c>
      <c r="O12" s="43">
        <v>0.46519822543866951</v>
      </c>
      <c r="P12" s="43">
        <v>-5.3779438677588836</v>
      </c>
      <c r="Q12" s="43">
        <v>1.0436210212376604</v>
      </c>
      <c r="R12" s="43">
        <v>1.8449574915039841</v>
      </c>
      <c r="S12" s="43">
        <v>1.2151014072808128</v>
      </c>
      <c r="T12" s="17"/>
      <c r="U12" s="17"/>
      <c r="V12" s="17"/>
      <c r="W12" s="17"/>
      <c r="X12" s="17"/>
      <c r="Y12" s="17"/>
      <c r="Z12" s="17"/>
    </row>
    <row r="13" spans="1:27" s="31" customFormat="1" ht="15" customHeight="1" x14ac:dyDescent="0.25">
      <c r="A13" s="44" t="s">
        <v>154</v>
      </c>
      <c r="B13" s="45"/>
      <c r="C13" s="45"/>
      <c r="D13" s="46"/>
      <c r="E13" s="46"/>
      <c r="F13" s="46"/>
      <c r="G13" s="47">
        <v>-1.8003976867750211</v>
      </c>
      <c r="H13" s="47">
        <v>-1.8978656677174541</v>
      </c>
      <c r="I13" s="47">
        <v>-1.3019152321065306</v>
      </c>
      <c r="J13" s="47">
        <v>0.86130916540594171</v>
      </c>
      <c r="K13" s="47">
        <v>-1.7473536556490146</v>
      </c>
      <c r="L13" s="47">
        <v>-0.50955192475021249</v>
      </c>
      <c r="M13" s="47">
        <v>-1.1929197830976435</v>
      </c>
      <c r="N13" s="47">
        <v>-0.70690335593280196</v>
      </c>
      <c r="O13" s="47">
        <v>1.0829635815917271</v>
      </c>
      <c r="P13" s="47">
        <v>-0.9739338688786745</v>
      </c>
      <c r="Q13" s="47">
        <v>-0.50311169847803683</v>
      </c>
      <c r="R13" s="47">
        <v>0.39456441393627273</v>
      </c>
      <c r="S13" s="47">
        <v>0.20133276123414134</v>
      </c>
      <c r="T13" s="17"/>
      <c r="U13" s="17"/>
      <c r="V13" s="17"/>
      <c r="W13" s="17"/>
      <c r="X13" s="17"/>
      <c r="Y13" s="17"/>
      <c r="Z13" s="17"/>
    </row>
    <row r="14" spans="1:27" s="31" customFormat="1" ht="15" customHeight="1" x14ac:dyDescent="0.25">
      <c r="A14" s="48" t="s">
        <v>155</v>
      </c>
      <c r="B14" s="49"/>
      <c r="C14" s="49"/>
      <c r="D14" s="46"/>
      <c r="E14" s="46"/>
      <c r="F14" s="46"/>
      <c r="G14" s="47">
        <v>-0.59646055747620608</v>
      </c>
      <c r="H14" s="47">
        <v>-0.15898124960261795</v>
      </c>
      <c r="I14" s="47">
        <v>-0.21621664452917777</v>
      </c>
      <c r="J14" s="47">
        <v>-2.7340828237810033E-2</v>
      </c>
      <c r="K14" s="47">
        <v>-0.33991827520248785</v>
      </c>
      <c r="L14" s="47">
        <v>4.0809704262093849E-2</v>
      </c>
      <c r="M14" s="47">
        <v>7.8337032980858812E-2</v>
      </c>
      <c r="N14" s="47">
        <v>6.7770385420042878E-3</v>
      </c>
      <c r="O14" s="47">
        <v>0.25447253486885657</v>
      </c>
      <c r="P14" s="47">
        <v>-0.50928258644533253</v>
      </c>
      <c r="Q14" s="47">
        <v>2.2884456902963368E-2</v>
      </c>
      <c r="R14" s="47">
        <v>-9.3826022394318365E-2</v>
      </c>
      <c r="S14" s="47">
        <v>-7.9618805370173629E-2</v>
      </c>
      <c r="T14" s="17"/>
      <c r="U14" s="17"/>
      <c r="V14" s="17"/>
      <c r="W14" s="17"/>
      <c r="X14" s="17"/>
      <c r="Y14" s="17"/>
      <c r="Z14" s="17"/>
    </row>
    <row r="15" spans="1:27" s="31" customFormat="1" ht="15" customHeight="1" x14ac:dyDescent="0.25">
      <c r="A15" s="50" t="s">
        <v>156</v>
      </c>
      <c r="B15" s="51"/>
      <c r="C15" s="51"/>
      <c r="D15" s="21"/>
      <c r="E15" s="21"/>
      <c r="F15" s="21"/>
      <c r="G15" s="22">
        <v>0</v>
      </c>
      <c r="H15" s="22">
        <v>0</v>
      </c>
      <c r="I15" s="22">
        <v>0</v>
      </c>
      <c r="J15" s="22">
        <v>0</v>
      </c>
      <c r="K15" s="22">
        <v>0</v>
      </c>
      <c r="L15" s="22">
        <v>0</v>
      </c>
      <c r="M15" s="22">
        <v>0</v>
      </c>
      <c r="N15" s="22">
        <v>0</v>
      </c>
      <c r="O15" s="22">
        <v>0</v>
      </c>
      <c r="P15" s="22">
        <v>0</v>
      </c>
      <c r="Q15" s="22">
        <v>0</v>
      </c>
      <c r="R15" s="22">
        <v>0</v>
      </c>
      <c r="S15" s="22">
        <v>0</v>
      </c>
      <c r="T15" s="52" t="s">
        <v>228</v>
      </c>
      <c r="U15" s="53"/>
      <c r="V15" s="53"/>
      <c r="W15" s="53"/>
      <c r="X15" s="53"/>
      <c r="Y15" s="53"/>
      <c r="Z15" s="53"/>
      <c r="AA15" s="54"/>
    </row>
    <row r="16" spans="1:27" s="31" customFormat="1" ht="15" customHeight="1" x14ac:dyDescent="0.25">
      <c r="A16" s="50" t="s">
        <v>157</v>
      </c>
      <c r="B16" s="51"/>
      <c r="C16" s="51"/>
      <c r="D16" s="21"/>
      <c r="E16" s="21"/>
      <c r="F16" s="21"/>
      <c r="G16" s="22">
        <v>5.3986322163791227E-2</v>
      </c>
      <c r="H16" s="22">
        <v>4.5868929943516282E-2</v>
      </c>
      <c r="I16" s="22">
        <v>4.2240072847307353E-2</v>
      </c>
      <c r="J16" s="22">
        <v>3.8311333576332346E-2</v>
      </c>
      <c r="K16" s="22">
        <v>3.5970268607566545E-2</v>
      </c>
      <c r="L16" s="22">
        <v>2.8228754417836045E-2</v>
      </c>
      <c r="M16" s="22">
        <v>2.4350221252392217E-2</v>
      </c>
      <c r="N16" s="22">
        <v>1.8870324178894192E-2</v>
      </c>
      <c r="O16" s="22">
        <v>1.2107867490079619E-2</v>
      </c>
      <c r="P16" s="22">
        <v>6.3365821761927179E-3</v>
      </c>
      <c r="Q16" s="22">
        <v>2.2939596508960583E-3</v>
      </c>
      <c r="R16" s="22">
        <v>7.2452093225958158E-4</v>
      </c>
      <c r="S16" s="22">
        <v>3.0823764027069459E-4</v>
      </c>
      <c r="T16" s="52" t="s">
        <v>228</v>
      </c>
      <c r="U16" s="53"/>
      <c r="V16" s="53"/>
      <c r="W16" s="53"/>
      <c r="X16" s="53"/>
      <c r="Y16" s="53"/>
      <c r="Z16" s="53"/>
      <c r="AA16" s="54"/>
    </row>
    <row r="17" spans="1:27" s="31" customFormat="1" ht="15" customHeight="1" x14ac:dyDescent="0.25">
      <c r="A17" s="50" t="s">
        <v>158</v>
      </c>
      <c r="B17" s="51"/>
      <c r="C17" s="51"/>
      <c r="D17" s="21"/>
      <c r="E17" s="21"/>
      <c r="F17" s="21"/>
      <c r="G17" s="22">
        <v>0</v>
      </c>
      <c r="H17" s="22">
        <v>0</v>
      </c>
      <c r="I17" s="22">
        <v>0</v>
      </c>
      <c r="J17" s="22">
        <v>0</v>
      </c>
      <c r="K17" s="22">
        <v>0</v>
      </c>
      <c r="L17" s="22">
        <v>0</v>
      </c>
      <c r="M17" s="22">
        <v>0</v>
      </c>
      <c r="N17" s="22">
        <v>0.13784460104915214</v>
      </c>
      <c r="O17" s="22">
        <v>-8.9580276536571926E-2</v>
      </c>
      <c r="P17" s="22">
        <v>-5.1894297964482056E-2</v>
      </c>
      <c r="Q17" s="22">
        <v>0</v>
      </c>
      <c r="R17" s="22">
        <v>4.7665043648636635E-2</v>
      </c>
      <c r="S17" s="22">
        <v>3.095591632932641E-2</v>
      </c>
      <c r="T17" s="55"/>
      <c r="U17" s="55"/>
      <c r="V17" s="55"/>
      <c r="W17" s="55"/>
      <c r="X17" s="55"/>
      <c r="Y17" s="55"/>
      <c r="Z17" s="55"/>
      <c r="AA17" s="54"/>
    </row>
    <row r="18" spans="1:27" s="31" customFormat="1" ht="15" customHeight="1" x14ac:dyDescent="0.25">
      <c r="A18" s="56" t="s">
        <v>159</v>
      </c>
      <c r="B18" s="57"/>
      <c r="C18" s="58"/>
      <c r="D18" s="23"/>
      <c r="E18" s="23"/>
      <c r="F18" s="23"/>
      <c r="G18" s="24">
        <f t="shared" ref="G18:S18" si="1">G14-G15-G16-G17</f>
        <v>-0.65044687963999726</v>
      </c>
      <c r="H18" s="24">
        <f t="shared" si="1"/>
        <v>-0.20485017954613421</v>
      </c>
      <c r="I18" s="24">
        <f t="shared" si="1"/>
        <v>-0.25845671737648512</v>
      </c>
      <c r="J18" s="24">
        <f t="shared" si="1"/>
        <v>-6.5652161814142379E-2</v>
      </c>
      <c r="K18" s="24">
        <f t="shared" si="1"/>
        <v>-0.37588854381005438</v>
      </c>
      <c r="L18" s="24">
        <f t="shared" si="1"/>
        <v>1.2580949844257804E-2</v>
      </c>
      <c r="M18" s="24">
        <f t="shared" si="1"/>
        <v>5.3986811728466595E-2</v>
      </c>
      <c r="N18" s="24">
        <f t="shared" si="1"/>
        <v>-0.14993788668604205</v>
      </c>
      <c r="O18" s="24">
        <f t="shared" si="1"/>
        <v>0.3319449439153489</v>
      </c>
      <c r="P18" s="24">
        <f t="shared" si="1"/>
        <v>-0.46372487065704315</v>
      </c>
      <c r="Q18" s="24">
        <f t="shared" si="1"/>
        <v>2.0590497252067311E-2</v>
      </c>
      <c r="R18" s="24">
        <f t="shared" si="1"/>
        <v>-0.14221558697521458</v>
      </c>
      <c r="S18" s="24">
        <f t="shared" si="1"/>
        <v>-0.11088295933977074</v>
      </c>
      <c r="T18" s="17"/>
      <c r="U18" s="17"/>
      <c r="V18" s="17"/>
      <c r="W18" s="17"/>
      <c r="X18" s="17"/>
      <c r="Y18" s="17"/>
      <c r="Z18" s="17"/>
    </row>
    <row r="19" spans="1:27" s="31" customFormat="1" ht="15" customHeight="1" x14ac:dyDescent="0.25">
      <c r="A19" s="48" t="s">
        <v>160</v>
      </c>
      <c r="B19" s="49"/>
      <c r="C19" s="49"/>
      <c r="D19" s="46"/>
      <c r="E19" s="46"/>
      <c r="F19" s="46"/>
      <c r="G19" s="47">
        <v>-1.1359727004850666</v>
      </c>
      <c r="H19" s="47">
        <v>0.17892132913150993</v>
      </c>
      <c r="I19" s="47">
        <v>-0.19611774985378894</v>
      </c>
      <c r="J19" s="47">
        <v>0.15437175930345459</v>
      </c>
      <c r="K19" s="47">
        <v>-0.6866778573616874</v>
      </c>
      <c r="L19" s="47">
        <v>-9.2832856793688023E-2</v>
      </c>
      <c r="M19" s="47">
        <v>-4.6089910014220692E-2</v>
      </c>
      <c r="N19" s="47">
        <v>0.18361496460261195</v>
      </c>
      <c r="O19" s="47">
        <v>0.17663588620607795</v>
      </c>
      <c r="P19" s="47">
        <v>-0.33650981216615117</v>
      </c>
      <c r="Q19" s="47">
        <v>-0.11354976515767667</v>
      </c>
      <c r="R19" s="47">
        <v>-0.15339368274778575</v>
      </c>
      <c r="S19" s="47">
        <v>0.16226865654812128</v>
      </c>
      <c r="T19" s="17"/>
      <c r="U19" s="17"/>
      <c r="V19" s="17"/>
      <c r="W19" s="17"/>
      <c r="X19" s="17"/>
      <c r="Y19" s="17"/>
      <c r="Z19" s="17"/>
    </row>
    <row r="20" spans="1:27" s="31" customFormat="1" ht="15" customHeight="1" x14ac:dyDescent="0.25">
      <c r="A20" s="50" t="s">
        <v>156</v>
      </c>
      <c r="B20" s="51"/>
      <c r="C20" s="51"/>
      <c r="D20" s="21"/>
      <c r="E20" s="21"/>
      <c r="F20" s="21"/>
      <c r="G20" s="22">
        <f t="shared" ref="G20:S20" si="2">G90+G91</f>
        <v>0</v>
      </c>
      <c r="H20" s="22">
        <f t="shared" si="2"/>
        <v>0</v>
      </c>
      <c r="I20" s="22">
        <f t="shared" si="2"/>
        <v>0</v>
      </c>
      <c r="J20" s="22">
        <f t="shared" si="2"/>
        <v>0</v>
      </c>
      <c r="K20" s="22">
        <f t="shared" si="2"/>
        <v>0</v>
      </c>
      <c r="L20" s="22">
        <f t="shared" si="2"/>
        <v>0</v>
      </c>
      <c r="M20" s="22">
        <f t="shared" si="2"/>
        <v>0</v>
      </c>
      <c r="N20" s="22">
        <f t="shared" si="2"/>
        <v>0</v>
      </c>
      <c r="O20" s="22">
        <f t="shared" si="2"/>
        <v>0</v>
      </c>
      <c r="P20" s="22">
        <f t="shared" si="2"/>
        <v>0</v>
      </c>
      <c r="Q20" s="22">
        <f t="shared" si="2"/>
        <v>0</v>
      </c>
      <c r="R20" s="22">
        <f t="shared" si="2"/>
        <v>0</v>
      </c>
      <c r="S20" s="22">
        <f t="shared" si="2"/>
        <v>0</v>
      </c>
      <c r="T20" s="52" t="s">
        <v>161</v>
      </c>
      <c r="U20" s="53"/>
      <c r="V20" s="53"/>
      <c r="W20" s="53"/>
      <c r="X20" s="53"/>
      <c r="Y20" s="53"/>
      <c r="Z20" s="53"/>
    </row>
    <row r="21" spans="1:27" s="31" customFormat="1" ht="15" customHeight="1" x14ac:dyDescent="0.25">
      <c r="A21" s="50" t="s">
        <v>157</v>
      </c>
      <c r="B21" s="51"/>
      <c r="C21" s="51"/>
      <c r="D21" s="21"/>
      <c r="E21" s="21"/>
      <c r="F21" s="21"/>
      <c r="G21" s="22">
        <f t="shared" ref="G21:S21" si="3">G92+G93</f>
        <v>-0.20206681641077409</v>
      </c>
      <c r="H21" s="22">
        <f t="shared" si="3"/>
        <v>-5.5548675284596699E-2</v>
      </c>
      <c r="I21" s="22">
        <f t="shared" si="3"/>
        <v>-7.5789197187583854E-2</v>
      </c>
      <c r="J21" s="22">
        <f t="shared" si="3"/>
        <v>-1.205171537585888E-2</v>
      </c>
      <c r="K21" s="22">
        <f t="shared" si="3"/>
        <v>-6.8145856821136955E-2</v>
      </c>
      <c r="L21" s="22">
        <f t="shared" si="3"/>
        <v>-8.5076164624827547E-2</v>
      </c>
      <c r="M21" s="22">
        <f t="shared" si="3"/>
        <v>1.7300571995561752E-2</v>
      </c>
      <c r="N21" s="22">
        <f t="shared" si="3"/>
        <v>-1.060247936460192E-2</v>
      </c>
      <c r="O21" s="22">
        <f t="shared" si="3"/>
        <v>3.1643200381954235E-2</v>
      </c>
      <c r="P21" s="22">
        <f t="shared" si="3"/>
        <v>3.6234914339336663E-2</v>
      </c>
      <c r="Q21" s="22">
        <f t="shared" si="3"/>
        <v>-3.0753431728508837E-3</v>
      </c>
      <c r="R21" s="22">
        <f t="shared" si="3"/>
        <v>-1.4758977267924484E-3</v>
      </c>
      <c r="S21" s="22">
        <f t="shared" si="3"/>
        <v>3.1837792936441504E-2</v>
      </c>
      <c r="T21" s="52" t="s">
        <v>161</v>
      </c>
      <c r="U21" s="59"/>
      <c r="V21" s="59"/>
      <c r="W21" s="59"/>
      <c r="X21" s="59"/>
      <c r="Y21" s="59"/>
      <c r="Z21" s="59"/>
    </row>
    <row r="22" spans="1:27" s="31" customFormat="1" ht="15" customHeight="1" x14ac:dyDescent="0.25">
      <c r="A22" s="50" t="s">
        <v>158</v>
      </c>
      <c r="B22" s="51"/>
      <c r="C22" s="51"/>
      <c r="D22" s="21"/>
      <c r="E22" s="21"/>
      <c r="F22" s="21"/>
      <c r="G22" s="22">
        <v>0</v>
      </c>
      <c r="H22" s="22">
        <v>0</v>
      </c>
      <c r="I22" s="22">
        <v>0</v>
      </c>
      <c r="J22" s="22">
        <v>0</v>
      </c>
      <c r="K22" s="22">
        <v>0</v>
      </c>
      <c r="L22" s="22">
        <v>0</v>
      </c>
      <c r="M22" s="22">
        <v>0</v>
      </c>
      <c r="N22" s="22">
        <v>0</v>
      </c>
      <c r="O22" s="22">
        <v>-1.0161310829019714E-2</v>
      </c>
      <c r="P22" s="22">
        <v>-0.1934242015039786</v>
      </c>
      <c r="Q22" s="22">
        <v>-4.8553640270070655E-2</v>
      </c>
      <c r="R22" s="22">
        <v>6.6992637567138719E-2</v>
      </c>
      <c r="S22" s="22">
        <v>0</v>
      </c>
    </row>
    <row r="23" spans="1:27" s="31" customFormat="1" ht="15" customHeight="1" x14ac:dyDescent="0.25">
      <c r="A23" s="50" t="s">
        <v>159</v>
      </c>
      <c r="B23" s="51"/>
      <c r="C23" s="51"/>
      <c r="D23" s="21"/>
      <c r="E23" s="21"/>
      <c r="F23" s="21"/>
      <c r="G23" s="22">
        <f t="shared" ref="G23:S23" si="4">G19-G20-G21-G22</f>
        <v>-0.93390588407429254</v>
      </c>
      <c r="H23" s="22">
        <f t="shared" si="4"/>
        <v>0.23447000441610663</v>
      </c>
      <c r="I23" s="22">
        <f t="shared" si="4"/>
        <v>-0.12032855266620508</v>
      </c>
      <c r="J23" s="22">
        <f t="shared" si="4"/>
        <v>0.16642347467931348</v>
      </c>
      <c r="K23" s="22">
        <f t="shared" si="4"/>
        <v>-0.61853200054055046</v>
      </c>
      <c r="L23" s="22">
        <f t="shared" si="4"/>
        <v>-7.7566921688604767E-3</v>
      </c>
      <c r="M23" s="22">
        <f t="shared" si="4"/>
        <v>-6.3390482009782451E-2</v>
      </c>
      <c r="N23" s="22">
        <f t="shared" si="4"/>
        <v>0.19421744396721388</v>
      </c>
      <c r="O23" s="22">
        <f t="shared" si="4"/>
        <v>0.15515399665314344</v>
      </c>
      <c r="P23" s="22">
        <f t="shared" si="4"/>
        <v>-0.17932052500150925</v>
      </c>
      <c r="Q23" s="22">
        <f t="shared" si="4"/>
        <v>-6.1920781714755138E-2</v>
      </c>
      <c r="R23" s="22">
        <f t="shared" si="4"/>
        <v>-0.21891042258813204</v>
      </c>
      <c r="S23" s="22">
        <f t="shared" si="4"/>
        <v>0.13043086361167977</v>
      </c>
    </row>
    <row r="24" spans="1:27" s="31" customFormat="1" ht="15" customHeight="1" x14ac:dyDescent="0.25">
      <c r="A24" s="60" t="s">
        <v>229</v>
      </c>
      <c r="B24" s="61"/>
      <c r="C24" s="61"/>
      <c r="D24" s="62"/>
      <c r="E24" s="62"/>
      <c r="F24" s="62"/>
      <c r="G24" s="63">
        <v>-0.1778609870745759</v>
      </c>
      <c r="H24" s="63">
        <v>4.3286576543235915E-2</v>
      </c>
      <c r="I24" s="63">
        <v>-5.2495849231180142E-2</v>
      </c>
      <c r="J24" s="63">
        <v>-1.4504078139578568E-2</v>
      </c>
      <c r="K24" s="63">
        <v>-0.17193636819635288</v>
      </c>
      <c r="L24" s="63">
        <v>-8.7804069540059565E-2</v>
      </c>
      <c r="M24" s="63">
        <v>-4.2512004275320307E-3</v>
      </c>
      <c r="N24" s="63">
        <v>4.3120156599928905E-2</v>
      </c>
      <c r="O24" s="63">
        <v>8.1460830620237734E-3</v>
      </c>
      <c r="P24" s="63">
        <v>-0.12706361267867011</v>
      </c>
      <c r="Q24" s="63">
        <v>-1.7453928703078936E-2</v>
      </c>
      <c r="R24" s="63">
        <v>1.4629433899021171E-2</v>
      </c>
      <c r="S24" s="63">
        <v>1.2993257067115543E-2</v>
      </c>
    </row>
    <row r="25" spans="1:27" s="31" customFormat="1" ht="15" customHeight="1" x14ac:dyDescent="0.25">
      <c r="A25" s="48" t="s">
        <v>162</v>
      </c>
      <c r="B25" s="49"/>
      <c r="C25" s="49"/>
      <c r="D25" s="46"/>
      <c r="E25" s="46"/>
      <c r="F25" s="46"/>
      <c r="G25" s="47">
        <v>-0.47701508898145661</v>
      </c>
      <c r="H25" s="47">
        <v>0.3138683302280576</v>
      </c>
      <c r="I25" s="47">
        <v>0.17098018304089102</v>
      </c>
      <c r="J25" s="47">
        <v>-0.6017804173036847</v>
      </c>
      <c r="K25" s="47">
        <v>-0.3567401115403932</v>
      </c>
      <c r="L25" s="47">
        <v>-0.87501159543967688</v>
      </c>
      <c r="M25" s="47">
        <v>-0.5905542861745019</v>
      </c>
      <c r="N25" s="47">
        <v>8.0228940997725928E-2</v>
      </c>
      <c r="O25" s="47">
        <v>4.4688471429127574E-2</v>
      </c>
      <c r="P25" s="47">
        <v>0.16985748123187427</v>
      </c>
      <c r="Q25" s="47">
        <v>0.15066476148118824</v>
      </c>
      <c r="R25" s="47">
        <v>-1.0297324859305235E-3</v>
      </c>
      <c r="S25" s="47">
        <v>0.23667303409743923</v>
      </c>
    </row>
    <row r="26" spans="1:27" s="31" customFormat="1" ht="15" customHeight="1" x14ac:dyDescent="0.25">
      <c r="A26" s="50" t="s">
        <v>156</v>
      </c>
      <c r="B26" s="51"/>
      <c r="C26" s="51"/>
      <c r="D26" s="21"/>
      <c r="E26" s="21"/>
      <c r="F26" s="21"/>
      <c r="G26" s="22">
        <v>-0.10735478091053899</v>
      </c>
      <c r="H26" s="22">
        <v>-8.7913105902513417E-2</v>
      </c>
      <c r="I26" s="22">
        <v>-8.5249444601548013E-2</v>
      </c>
      <c r="J26" s="22">
        <v>-0.13040588081804139</v>
      </c>
      <c r="K26" s="22">
        <v>-0.10815579577104029</v>
      </c>
      <c r="L26" s="22">
        <v>-8.0382682912832029E-2</v>
      </c>
      <c r="M26" s="22">
        <v>-8.2885670571900744E-2</v>
      </c>
      <c r="N26" s="22">
        <v>-5.1010866619562535E-2</v>
      </c>
      <c r="O26" s="22">
        <v>-8.2449832839036161E-2</v>
      </c>
      <c r="P26" s="22">
        <v>-3.3551396183877834E-2</v>
      </c>
      <c r="Q26" s="22">
        <v>-3.355003206589683E-2</v>
      </c>
      <c r="R26" s="22">
        <v>-4.9420029046032002E-2</v>
      </c>
      <c r="S26" s="22">
        <v>-5.7332550079808468E-2</v>
      </c>
      <c r="T26" s="52" t="s">
        <v>228</v>
      </c>
      <c r="U26" s="53"/>
      <c r="V26" s="53"/>
      <c r="W26" s="53"/>
      <c r="X26" s="53"/>
      <c r="Y26" s="53"/>
      <c r="Z26" s="53"/>
    </row>
    <row r="27" spans="1:27" s="31" customFormat="1" ht="15" customHeight="1" x14ac:dyDescent="0.25">
      <c r="A27" s="50" t="s">
        <v>157</v>
      </c>
      <c r="B27" s="51"/>
      <c r="C27" s="51"/>
      <c r="D27" s="21"/>
      <c r="E27" s="21"/>
      <c r="F27" s="21"/>
      <c r="G27" s="22">
        <v>-0.58758607649659267</v>
      </c>
      <c r="H27" s="22">
        <v>-0.20257719352647691</v>
      </c>
      <c r="I27" s="22">
        <v>-0.26998075184694464</v>
      </c>
      <c r="J27" s="22">
        <v>-4.5683890108642933E-2</v>
      </c>
      <c r="K27" s="22">
        <v>-0.23790105048532148</v>
      </c>
      <c r="L27" s="22">
        <v>-0.35001031402734017</v>
      </c>
      <c r="M27" s="22">
        <v>6.8495290761864391E-2</v>
      </c>
      <c r="N27" s="22">
        <v>-4.0597065995506998E-2</v>
      </c>
      <c r="O27" s="22">
        <v>0.11522571835555126</v>
      </c>
      <c r="P27" s="22">
        <v>0.12574342106337749</v>
      </c>
      <c r="Q27" s="22">
        <v>-1.3174635738959231E-2</v>
      </c>
      <c r="R27" s="22">
        <v>-6.7752128764510247E-3</v>
      </c>
      <c r="S27" s="22">
        <v>0.13704640972285254</v>
      </c>
      <c r="T27" s="52" t="s">
        <v>228</v>
      </c>
      <c r="U27" s="59"/>
      <c r="V27" s="59"/>
      <c r="W27" s="59"/>
      <c r="X27" s="59"/>
      <c r="Y27" s="59"/>
      <c r="Z27" s="59"/>
    </row>
    <row r="28" spans="1:27" s="31" customFormat="1" ht="15" customHeight="1" x14ac:dyDescent="0.25">
      <c r="A28" s="50" t="s">
        <v>158</v>
      </c>
      <c r="B28" s="51"/>
      <c r="C28" s="51"/>
      <c r="D28" s="21"/>
      <c r="E28" s="21"/>
      <c r="F28" s="21"/>
      <c r="G28" s="22">
        <v>0</v>
      </c>
      <c r="H28" s="22">
        <v>0</v>
      </c>
      <c r="I28" s="22">
        <v>0</v>
      </c>
      <c r="J28" s="22">
        <v>0</v>
      </c>
      <c r="K28" s="22">
        <v>0</v>
      </c>
      <c r="L28" s="22">
        <v>0</v>
      </c>
      <c r="M28" s="22">
        <v>0</v>
      </c>
      <c r="N28" s="22">
        <v>0</v>
      </c>
      <c r="O28" s="22">
        <v>0.40146579661173892</v>
      </c>
      <c r="P28" s="22">
        <v>0</v>
      </c>
      <c r="Q28" s="22">
        <v>0</v>
      </c>
      <c r="R28" s="22">
        <v>0.28337449730134584</v>
      </c>
      <c r="S28" s="22">
        <v>0.20940766928661983</v>
      </c>
    </row>
    <row r="29" spans="1:27" s="31" customFormat="1" ht="15" customHeight="1" x14ac:dyDescent="0.25">
      <c r="A29" s="50" t="s">
        <v>159</v>
      </c>
      <c r="B29" s="51"/>
      <c r="C29" s="51"/>
      <c r="D29" s="21"/>
      <c r="E29" s="21"/>
      <c r="F29" s="21"/>
      <c r="G29" s="22">
        <f t="shared" ref="G29:S29" si="5">G25-G26-G27-G28</f>
        <v>0.21792576842567501</v>
      </c>
      <c r="H29" s="22">
        <f t="shared" si="5"/>
        <v>0.60435862965704801</v>
      </c>
      <c r="I29" s="22">
        <f t="shared" si="5"/>
        <v>0.52621037948938376</v>
      </c>
      <c r="J29" s="22">
        <f t="shared" si="5"/>
        <v>-0.42569064637700038</v>
      </c>
      <c r="K29" s="22">
        <f t="shared" si="5"/>
        <v>-1.0683265284031435E-2</v>
      </c>
      <c r="L29" s="22">
        <f t="shared" si="5"/>
        <v>-0.44461859849950469</v>
      </c>
      <c r="M29" s="22">
        <f t="shared" si="5"/>
        <v>-0.57616390636446546</v>
      </c>
      <c r="N29" s="22">
        <f t="shared" si="5"/>
        <v>0.17183687361279545</v>
      </c>
      <c r="O29" s="22">
        <f t="shared" si="5"/>
        <v>-0.38955321069912641</v>
      </c>
      <c r="P29" s="22">
        <f t="shared" si="5"/>
        <v>7.7665456352374623E-2</v>
      </c>
      <c r="Q29" s="22">
        <f t="shared" si="5"/>
        <v>0.1973894292860443</v>
      </c>
      <c r="R29" s="22">
        <f t="shared" si="5"/>
        <v>-0.22820898786479332</v>
      </c>
      <c r="S29" s="22">
        <f t="shared" si="5"/>
        <v>-5.2448494832224662E-2</v>
      </c>
    </row>
    <row r="30" spans="1:27" s="31" customFormat="1" ht="15" customHeight="1" x14ac:dyDescent="0.25">
      <c r="A30" s="60" t="s">
        <v>229</v>
      </c>
      <c r="B30" s="61"/>
      <c r="C30" s="61"/>
      <c r="D30" s="62"/>
      <c r="E30" s="62"/>
      <c r="F30" s="62"/>
      <c r="G30" s="63">
        <v>9.522744847029023E-2</v>
      </c>
      <c r="H30" s="63">
        <v>8.7915868040672196E-2</v>
      </c>
      <c r="I30" s="63">
        <v>-2.4580889140049522E-4</v>
      </c>
      <c r="J30" s="63">
        <v>-0.29568525084750286</v>
      </c>
      <c r="K30" s="63">
        <v>-0.18997307521442902</v>
      </c>
      <c r="L30" s="63">
        <v>-0.45393340053253817</v>
      </c>
      <c r="M30" s="63">
        <v>-9.0095032832572183E-2</v>
      </c>
      <c r="N30" s="63">
        <v>4.4007370547941363E-2</v>
      </c>
      <c r="O30" s="63">
        <v>-3.365752459231347E-2</v>
      </c>
      <c r="P30" s="63">
        <v>-5.1113304271433596E-2</v>
      </c>
      <c r="Q30" s="63">
        <v>3.3624300028905346E-2</v>
      </c>
      <c r="R30" s="63">
        <v>-6.7750960955130154E-2</v>
      </c>
      <c r="S30" s="63">
        <v>-1.6099946317340783E-2</v>
      </c>
    </row>
    <row r="31" spans="1:27" s="31" customFormat="1" ht="15" customHeight="1" x14ac:dyDescent="0.25">
      <c r="A31" s="48" t="s">
        <v>163</v>
      </c>
      <c r="B31" s="49"/>
      <c r="C31" s="49"/>
      <c r="D31" s="46"/>
      <c r="E31" s="46"/>
      <c r="F31" s="46"/>
      <c r="G31" s="47">
        <v>1.1192763041140807E-2</v>
      </c>
      <c r="H31" s="47">
        <v>-1.2713035149265632</v>
      </c>
      <c r="I31" s="47">
        <v>-4.0072600172729622E-2</v>
      </c>
      <c r="J31" s="47">
        <v>0.75626699776282358</v>
      </c>
      <c r="K31" s="47">
        <v>0.14550718565327436</v>
      </c>
      <c r="L31" s="47">
        <v>0.25047907372909073</v>
      </c>
      <c r="M31" s="47">
        <v>-1.0009649209102562</v>
      </c>
      <c r="N31" s="47">
        <v>-0.16092956077785026</v>
      </c>
      <c r="O31" s="47">
        <v>3.84260302860433E-2</v>
      </c>
      <c r="P31" s="47">
        <v>-1.1472281373829372</v>
      </c>
      <c r="Q31" s="47">
        <v>7.5960971852419235E-2</v>
      </c>
      <c r="R31" s="47">
        <v>0.30358873655275431</v>
      </c>
      <c r="S31" s="47">
        <v>-0.48903433691251053</v>
      </c>
    </row>
    <row r="32" spans="1:27" s="31" customFormat="1" ht="15" customHeight="1" x14ac:dyDescent="0.25">
      <c r="A32" s="50" t="s">
        <v>156</v>
      </c>
      <c r="B32" s="51"/>
      <c r="C32" s="51"/>
      <c r="D32" s="21"/>
      <c r="E32" s="21"/>
      <c r="F32" s="21"/>
      <c r="G32" s="22">
        <f t="shared" ref="G32:S32" si="6">SUM(G96:G99)</f>
        <v>-0.10187126994241252</v>
      </c>
      <c r="H32" s="22">
        <f t="shared" si="6"/>
        <v>-8.474997111024167E-2</v>
      </c>
      <c r="I32" s="22">
        <f t="shared" si="6"/>
        <v>-5.5970205518147721E-2</v>
      </c>
      <c r="J32" s="22">
        <f t="shared" si="6"/>
        <v>-8.4528135777134653E-2</v>
      </c>
      <c r="K32" s="22">
        <f t="shared" si="6"/>
        <v>-9.6559005438048212E-2</v>
      </c>
      <c r="L32" s="22">
        <f t="shared" si="6"/>
        <v>-6.2023063591857851E-2</v>
      </c>
      <c r="M32" s="22">
        <f t="shared" si="6"/>
        <v>-8.1483334306315755E-2</v>
      </c>
      <c r="N32" s="22">
        <f t="shared" si="6"/>
        <v>-5.3169066799161495E-2</v>
      </c>
      <c r="O32" s="22">
        <f t="shared" si="6"/>
        <v>-6.4616251379230077E-2</v>
      </c>
      <c r="P32" s="22">
        <f t="shared" si="6"/>
        <v>-2.0095608220060852E-2</v>
      </c>
      <c r="Q32" s="22">
        <f t="shared" si="6"/>
        <v>-2.0193313591313784E-2</v>
      </c>
      <c r="R32" s="22">
        <f t="shared" si="6"/>
        <v>-3.7576632590000644E-2</v>
      </c>
      <c r="S32" s="22">
        <f t="shared" si="6"/>
        <v>-3.5685459845447132E-2</v>
      </c>
      <c r="T32" s="52" t="s">
        <v>161</v>
      </c>
      <c r="U32" s="59"/>
      <c r="V32" s="59"/>
      <c r="W32" s="59"/>
      <c r="X32" s="59"/>
      <c r="Y32" s="59"/>
      <c r="Z32" s="59"/>
    </row>
    <row r="33" spans="1:26" s="31" customFormat="1" ht="15" customHeight="1" x14ac:dyDescent="0.25">
      <c r="A33" s="50" t="s">
        <v>157</v>
      </c>
      <c r="B33" s="51"/>
      <c r="C33" s="51"/>
      <c r="D33" s="21"/>
      <c r="E33" s="21"/>
      <c r="F33" s="21"/>
      <c r="G33" s="22">
        <f t="shared" ref="G33:S33" si="7">SUM(G100:G103)</f>
        <v>-5.1362072950790004E-2</v>
      </c>
      <c r="H33" s="22">
        <f t="shared" si="7"/>
        <v>8.0567545657677112E-2</v>
      </c>
      <c r="I33" s="22">
        <f t="shared" si="7"/>
        <v>-7.952651981412294E-2</v>
      </c>
      <c r="J33" s="22">
        <f t="shared" si="7"/>
        <v>6.9203660648273019E-2</v>
      </c>
      <c r="K33" s="22">
        <f t="shared" si="7"/>
        <v>6.618707356454788E-2</v>
      </c>
      <c r="L33" s="22">
        <f t="shared" si="7"/>
        <v>-5.148928739503917E-2</v>
      </c>
      <c r="M33" s="22">
        <f t="shared" si="7"/>
        <v>8.2342843731323764E-2</v>
      </c>
      <c r="N33" s="22">
        <f t="shared" si="7"/>
        <v>3.5118394842788565E-2</v>
      </c>
      <c r="O33" s="22">
        <f t="shared" si="7"/>
        <v>4.4306510285116209E-2</v>
      </c>
      <c r="P33" s="22">
        <f t="shared" si="7"/>
        <v>6.3423842997629883E-3</v>
      </c>
      <c r="Q33" s="22">
        <f t="shared" si="7"/>
        <v>-6.017707885659862E-2</v>
      </c>
      <c r="R33" s="22">
        <f t="shared" si="7"/>
        <v>5.7602473711205818E-2</v>
      </c>
      <c r="S33" s="22">
        <f t="shared" si="7"/>
        <v>6.4667965248861536E-2</v>
      </c>
      <c r="T33" s="52" t="s">
        <v>161</v>
      </c>
      <c r="U33" s="59"/>
      <c r="V33" s="59"/>
      <c r="W33" s="59"/>
      <c r="X33" s="59"/>
      <c r="Y33" s="59"/>
      <c r="Z33" s="59"/>
    </row>
    <row r="34" spans="1:26" s="31" customFormat="1" ht="15" customHeight="1" x14ac:dyDescent="0.25">
      <c r="A34" s="50" t="s">
        <v>158</v>
      </c>
      <c r="B34" s="51"/>
      <c r="C34" s="51"/>
      <c r="D34" s="21"/>
      <c r="E34" s="21"/>
      <c r="F34" s="21"/>
      <c r="G34" s="22">
        <v>0</v>
      </c>
      <c r="H34" s="22">
        <v>0</v>
      </c>
      <c r="I34" s="22">
        <v>0</v>
      </c>
      <c r="J34" s="22">
        <v>0</v>
      </c>
      <c r="K34" s="22">
        <v>0</v>
      </c>
      <c r="L34" s="22">
        <v>0</v>
      </c>
      <c r="M34" s="22">
        <v>0</v>
      </c>
      <c r="N34" s="22">
        <v>-0.18379280139886967</v>
      </c>
      <c r="O34" s="22">
        <v>-5.8543162287980934E-2</v>
      </c>
      <c r="P34" s="22">
        <v>-2.9753570196844742E-2</v>
      </c>
      <c r="Q34" s="22">
        <v>-9.6045169659233515E-2</v>
      </c>
      <c r="R34" s="22">
        <v>0.4401750524747573</v>
      </c>
      <c r="S34" s="22">
        <v>0.22551595153943674</v>
      </c>
    </row>
    <row r="35" spans="1:26" s="31" customFormat="1" ht="15" customHeight="1" x14ac:dyDescent="0.25">
      <c r="A35" s="50" t="s">
        <v>159</v>
      </c>
      <c r="B35" s="51"/>
      <c r="C35" s="51"/>
      <c r="D35" s="21"/>
      <c r="E35" s="21"/>
      <c r="F35" s="21"/>
      <c r="G35" s="22">
        <f t="shared" ref="G35:S35" si="8">G31-G32-G33-G34</f>
        <v>0.16442610593434334</v>
      </c>
      <c r="H35" s="22">
        <f t="shared" si="8"/>
        <v>-1.2671210894739986</v>
      </c>
      <c r="I35" s="22">
        <f t="shared" si="8"/>
        <v>9.5424125159541046E-2</v>
      </c>
      <c r="J35" s="22">
        <f t="shared" si="8"/>
        <v>0.77159147289168528</v>
      </c>
      <c r="K35" s="22">
        <f t="shared" si="8"/>
        <v>0.17587911752677471</v>
      </c>
      <c r="L35" s="22">
        <f t="shared" si="8"/>
        <v>0.36399142471598772</v>
      </c>
      <c r="M35" s="22">
        <f t="shared" si="8"/>
        <v>-1.0018244303352644</v>
      </c>
      <c r="N35" s="22">
        <f t="shared" si="8"/>
        <v>4.0913912577392353E-2</v>
      </c>
      <c r="O35" s="22">
        <f t="shared" si="8"/>
        <v>0.1172789336681381</v>
      </c>
      <c r="P35" s="22">
        <f t="shared" si="8"/>
        <v>-1.1037213432657944</v>
      </c>
      <c r="Q35" s="22">
        <f t="shared" si="8"/>
        <v>0.25237653395956516</v>
      </c>
      <c r="R35" s="22">
        <f t="shared" si="8"/>
        <v>-0.15661215704320813</v>
      </c>
      <c r="S35" s="22">
        <f t="shared" si="8"/>
        <v>-0.74353279385536164</v>
      </c>
    </row>
    <row r="36" spans="1:26" s="31" customFormat="1" ht="15" customHeight="1" x14ac:dyDescent="0.25">
      <c r="A36" s="60" t="s">
        <v>229</v>
      </c>
      <c r="B36" s="61"/>
      <c r="C36" s="61"/>
      <c r="D36" s="62"/>
      <c r="E36" s="62"/>
      <c r="F36" s="62"/>
      <c r="G36" s="63">
        <v>-2.7619186526290501E-2</v>
      </c>
      <c r="H36" s="63">
        <v>-0.3076026656543312</v>
      </c>
      <c r="I36" s="63">
        <v>-2.5206386123625621E-2</v>
      </c>
      <c r="J36" s="63">
        <v>0.19728184294999021</v>
      </c>
      <c r="K36" s="63">
        <v>-0.14525366548950036</v>
      </c>
      <c r="L36" s="63">
        <v>1.1330176365546146E-2</v>
      </c>
      <c r="M36" s="63">
        <v>-0.15427575357098711</v>
      </c>
      <c r="N36" s="63">
        <v>-3.804511273204636E-2</v>
      </c>
      <c r="O36" s="63">
        <v>-0.12474845051248622</v>
      </c>
      <c r="P36" s="63">
        <v>-0.11072563461046285</v>
      </c>
      <c r="Q36" s="63">
        <v>4.4844423904347869E-3</v>
      </c>
      <c r="R36" s="63">
        <v>-3.2352863706168467E-3</v>
      </c>
      <c r="S36" s="63">
        <v>-0.20887032695654539</v>
      </c>
    </row>
    <row r="37" spans="1:26" s="31" customFormat="1" ht="15.75" customHeight="1" x14ac:dyDescent="0.25">
      <c r="A37" s="64" t="s">
        <v>323</v>
      </c>
      <c r="B37" s="65"/>
      <c r="C37" s="66"/>
      <c r="D37" s="15"/>
      <c r="E37" s="15"/>
      <c r="F37" s="15"/>
      <c r="G37" s="16">
        <v>1.946448732294705E-2</v>
      </c>
      <c r="H37" s="16">
        <v>-1.4590141126619542E-2</v>
      </c>
      <c r="I37" s="16">
        <v>8.235722556725094E-3</v>
      </c>
      <c r="J37" s="16">
        <v>-5.3941851431076257E-3</v>
      </c>
      <c r="K37" s="16">
        <v>9.0583196499406243E-3</v>
      </c>
      <c r="L37" s="16">
        <v>-6.4094977092894578E-2</v>
      </c>
      <c r="M37" s="16">
        <v>3.1025526886002144E-2</v>
      </c>
      <c r="N37" s="16">
        <v>-7.8634261915636369E-2</v>
      </c>
      <c r="O37" s="16">
        <v>-0.14059167816255383</v>
      </c>
      <c r="P37" s="16">
        <v>0.19107460017398473</v>
      </c>
      <c r="Q37" s="16">
        <v>-2.1817861817634489E-2</v>
      </c>
      <c r="R37" s="16">
        <v>5.6675764887691271E-2</v>
      </c>
      <c r="S37" s="16">
        <v>-1.8604346195966643E-2</v>
      </c>
    </row>
    <row r="38" spans="1:26" s="31" customFormat="1" ht="15" customHeight="1" x14ac:dyDescent="0.25">
      <c r="A38" s="60" t="s">
        <v>164</v>
      </c>
      <c r="B38" s="61"/>
      <c r="C38" s="61"/>
      <c r="D38" s="62"/>
      <c r="E38" s="62"/>
      <c r="F38" s="62"/>
      <c r="G38" s="63">
        <v>0</v>
      </c>
      <c r="H38" s="63">
        <v>0</v>
      </c>
      <c r="I38" s="63">
        <v>0</v>
      </c>
      <c r="J38" s="63">
        <v>0</v>
      </c>
      <c r="K38" s="63">
        <v>0</v>
      </c>
      <c r="L38" s="67">
        <v>0</v>
      </c>
      <c r="M38" s="67">
        <v>0</v>
      </c>
      <c r="N38" s="67">
        <v>0</v>
      </c>
      <c r="O38" s="67">
        <v>0</v>
      </c>
      <c r="P38" s="67">
        <v>0</v>
      </c>
      <c r="Q38" s="67">
        <v>0</v>
      </c>
      <c r="R38" s="67">
        <v>0</v>
      </c>
      <c r="S38" s="63">
        <v>0</v>
      </c>
    </row>
    <row r="39" spans="1:26" s="31" customFormat="1" ht="15" customHeight="1" x14ac:dyDescent="0.25">
      <c r="A39" s="48" t="s">
        <v>165</v>
      </c>
      <c r="B39" s="49"/>
      <c r="C39" s="49"/>
      <c r="D39" s="46"/>
      <c r="E39" s="46"/>
      <c r="F39" s="46"/>
      <c r="G39" s="47">
        <f t="shared" ref="G39:R39" si="9">G14+G19+G25+G31+G37</f>
        <v>-2.1787910965786415</v>
      </c>
      <c r="H39" s="47">
        <f t="shared" si="9"/>
        <v>-0.95208524629623315</v>
      </c>
      <c r="I39" s="47">
        <f t="shared" si="9"/>
        <v>-0.2731910889580802</v>
      </c>
      <c r="J39" s="47">
        <f t="shared" si="9"/>
        <v>0.2761233263816758</v>
      </c>
      <c r="K39" s="47">
        <f t="shared" si="9"/>
        <v>-1.2287707388013536</v>
      </c>
      <c r="L39" s="68">
        <f t="shared" si="9"/>
        <v>-0.74065065133507491</v>
      </c>
      <c r="M39" s="68">
        <f t="shared" si="9"/>
        <v>-1.5282465572321178</v>
      </c>
      <c r="N39" s="68">
        <f t="shared" si="9"/>
        <v>3.1057121448855543E-2</v>
      </c>
      <c r="O39" s="68">
        <f t="shared" si="9"/>
        <v>0.3736312446275516</v>
      </c>
      <c r="P39" s="68">
        <f t="shared" si="9"/>
        <v>-1.6320884545885619</v>
      </c>
      <c r="Q39" s="68">
        <f t="shared" si="9"/>
        <v>0.11414256326125968</v>
      </c>
      <c r="R39" s="68">
        <f t="shared" si="9"/>
        <v>0.11201506381241094</v>
      </c>
      <c r="S39" s="47">
        <f>S14+S19+S25+S31+S37</f>
        <v>-0.1883157978330903</v>
      </c>
    </row>
    <row r="40" spans="1:26" s="31" customFormat="1" ht="15" customHeight="1" x14ac:dyDescent="0.25">
      <c r="A40" s="50" t="s">
        <v>156</v>
      </c>
      <c r="B40" s="51"/>
      <c r="C40" s="51"/>
      <c r="D40" s="21"/>
      <c r="E40" s="21"/>
      <c r="F40" s="21"/>
      <c r="G40" s="22">
        <f t="shared" ref="G40:S41" si="10">G15+G20+G26+G32</f>
        <v>-0.20922605085295151</v>
      </c>
      <c r="H40" s="22">
        <f t="shared" si="10"/>
        <v>-0.17266307701275507</v>
      </c>
      <c r="I40" s="22">
        <f t="shared" si="10"/>
        <v>-0.14121965011969573</v>
      </c>
      <c r="J40" s="22">
        <f t="shared" si="10"/>
        <v>-0.21493401659517603</v>
      </c>
      <c r="K40" s="22">
        <f t="shared" si="10"/>
        <v>-0.2047148012090885</v>
      </c>
      <c r="L40" s="69">
        <f t="shared" si="10"/>
        <v>-0.14240574650468987</v>
      </c>
      <c r="M40" s="69">
        <f t="shared" si="10"/>
        <v>-0.16436900487821648</v>
      </c>
      <c r="N40" s="69">
        <f t="shared" si="10"/>
        <v>-0.10417993341872403</v>
      </c>
      <c r="O40" s="69">
        <f t="shared" si="10"/>
        <v>-0.14706608421826622</v>
      </c>
      <c r="P40" s="69">
        <f t="shared" si="10"/>
        <v>-5.3647004403938686E-2</v>
      </c>
      <c r="Q40" s="69">
        <f t="shared" si="10"/>
        <v>-5.3743345657210617E-2</v>
      </c>
      <c r="R40" s="69">
        <f t="shared" si="10"/>
        <v>-8.6996661636032646E-2</v>
      </c>
      <c r="S40" s="22">
        <f t="shared" si="10"/>
        <v>-9.3018009925255607E-2</v>
      </c>
    </row>
    <row r="41" spans="1:26" s="31" customFormat="1" ht="15" customHeight="1" x14ac:dyDescent="0.25">
      <c r="A41" s="50" t="s">
        <v>157</v>
      </c>
      <c r="B41" s="51"/>
      <c r="C41" s="51"/>
      <c r="D41" s="21"/>
      <c r="E41" s="21"/>
      <c r="F41" s="21"/>
      <c r="G41" s="22">
        <f t="shared" si="10"/>
        <v>-0.78702864369436554</v>
      </c>
      <c r="H41" s="22">
        <f t="shared" si="10"/>
        <v>-0.13168939320988021</v>
      </c>
      <c r="I41" s="22">
        <f t="shared" si="10"/>
        <v>-0.38305639600134411</v>
      </c>
      <c r="J41" s="22">
        <f t="shared" si="10"/>
        <v>4.9779388740103556E-2</v>
      </c>
      <c r="K41" s="22">
        <f t="shared" si="10"/>
        <v>-0.20388956513434398</v>
      </c>
      <c r="L41" s="69">
        <f t="shared" si="10"/>
        <v>-0.45834701162937086</v>
      </c>
      <c r="M41" s="69">
        <f t="shared" si="10"/>
        <v>0.19248892774114212</v>
      </c>
      <c r="N41" s="69">
        <f t="shared" si="10"/>
        <v>2.7891736615738363E-3</v>
      </c>
      <c r="O41" s="69">
        <f t="shared" si="10"/>
        <v>0.2032832965127013</v>
      </c>
      <c r="P41" s="69">
        <f t="shared" si="10"/>
        <v>0.17465730187866987</v>
      </c>
      <c r="Q41" s="69">
        <f t="shared" si="10"/>
        <v>-7.4133098117512675E-2</v>
      </c>
      <c r="R41" s="69">
        <f t="shared" si="10"/>
        <v>5.0075884040221924E-2</v>
      </c>
      <c r="S41" s="22">
        <f t="shared" si="10"/>
        <v>0.23386040554842627</v>
      </c>
    </row>
    <row r="42" spans="1:26" s="31" customFormat="1" ht="15" customHeight="1" x14ac:dyDescent="0.25">
      <c r="A42" s="50" t="s">
        <v>158</v>
      </c>
      <c r="B42" s="51"/>
      <c r="C42" s="51"/>
      <c r="D42" s="21"/>
      <c r="E42" s="21"/>
      <c r="F42" s="21"/>
      <c r="G42" s="22">
        <f t="shared" ref="G42:R42" si="11">G17+G22+G28+G34+G38</f>
        <v>0</v>
      </c>
      <c r="H42" s="22">
        <f t="shared" si="11"/>
        <v>0</v>
      </c>
      <c r="I42" s="22">
        <f t="shared" si="11"/>
        <v>0</v>
      </c>
      <c r="J42" s="22">
        <f t="shared" si="11"/>
        <v>0</v>
      </c>
      <c r="K42" s="22">
        <f t="shared" si="11"/>
        <v>0</v>
      </c>
      <c r="L42" s="69">
        <f t="shared" si="11"/>
        <v>0</v>
      </c>
      <c r="M42" s="69">
        <f t="shared" si="11"/>
        <v>0</v>
      </c>
      <c r="N42" s="69">
        <f t="shared" si="11"/>
        <v>-4.5948200349717527E-2</v>
      </c>
      <c r="O42" s="69">
        <f t="shared" si="11"/>
        <v>0.24318104695816636</v>
      </c>
      <c r="P42" s="69">
        <f t="shared" si="11"/>
        <v>-0.2750720696653054</v>
      </c>
      <c r="Q42" s="69">
        <f t="shared" si="11"/>
        <v>-0.14459880992930418</v>
      </c>
      <c r="R42" s="69">
        <f t="shared" si="11"/>
        <v>0.83820723099187844</v>
      </c>
      <c r="S42" s="22">
        <f>S17+S22+S28+S34+S38</f>
        <v>0.46587953715538299</v>
      </c>
    </row>
    <row r="43" spans="1:26" s="31" customFormat="1" ht="15" customHeight="1" x14ac:dyDescent="0.25">
      <c r="A43" s="50" t="s">
        <v>159</v>
      </c>
      <c r="B43" s="51"/>
      <c r="C43" s="51"/>
      <c r="D43" s="21"/>
      <c r="E43" s="21"/>
      <c r="F43" s="21"/>
      <c r="G43" s="22">
        <f t="shared" ref="G43:S43" si="12">G39-G40-G41-G42</f>
        <v>-1.1825364020313245</v>
      </c>
      <c r="H43" s="22">
        <f t="shared" si="12"/>
        <v>-0.6477327760735978</v>
      </c>
      <c r="I43" s="22">
        <f t="shared" si="12"/>
        <v>0.25108495716295964</v>
      </c>
      <c r="J43" s="22">
        <f t="shared" si="12"/>
        <v>0.44127795423674826</v>
      </c>
      <c r="K43" s="22">
        <f t="shared" si="12"/>
        <v>-0.82016637245792112</v>
      </c>
      <c r="L43" s="22">
        <f t="shared" si="12"/>
        <v>-0.1398978932010142</v>
      </c>
      <c r="M43" s="22">
        <f t="shared" si="12"/>
        <v>-1.5563664800950434</v>
      </c>
      <c r="N43" s="22">
        <f t="shared" si="12"/>
        <v>0.17839608155572328</v>
      </c>
      <c r="O43" s="22">
        <f t="shared" si="12"/>
        <v>7.4232985374950239E-2</v>
      </c>
      <c r="P43" s="22">
        <f t="shared" si="12"/>
        <v>-1.4780266823979877</v>
      </c>
      <c r="Q43" s="22">
        <f t="shared" si="12"/>
        <v>0.38661781696528719</v>
      </c>
      <c r="R43" s="22">
        <f t="shared" si="12"/>
        <v>-0.68927138958365675</v>
      </c>
      <c r="S43" s="22">
        <f t="shared" si="12"/>
        <v>-0.79503773061164396</v>
      </c>
    </row>
    <row r="44" spans="1:26" s="31" customFormat="1" ht="15" customHeight="1" x14ac:dyDescent="0.25">
      <c r="A44" s="70" t="s">
        <v>229</v>
      </c>
      <c r="B44" s="71"/>
      <c r="C44" s="71"/>
      <c r="D44" s="72"/>
      <c r="E44" s="72"/>
      <c r="F44" s="72"/>
      <c r="G44" s="36">
        <f t="shared" ref="G44:S44" si="13">G24+G30+G36</f>
        <v>-0.11025272513057617</v>
      </c>
      <c r="H44" s="36">
        <f t="shared" si="13"/>
        <v>-0.17640022107042308</v>
      </c>
      <c r="I44" s="36">
        <f t="shared" si="13"/>
        <v>-7.7948044246206258E-2</v>
      </c>
      <c r="J44" s="36">
        <f t="shared" si="13"/>
        <v>-0.11290748603709119</v>
      </c>
      <c r="K44" s="36">
        <f t="shared" si="13"/>
        <v>-0.50716310890028227</v>
      </c>
      <c r="L44" s="36">
        <f t="shared" si="13"/>
        <v>-0.53040729370705164</v>
      </c>
      <c r="M44" s="36">
        <f t="shared" si="13"/>
        <v>-0.24862198683109132</v>
      </c>
      <c r="N44" s="36">
        <f t="shared" si="13"/>
        <v>4.9082414415823908E-2</v>
      </c>
      <c r="O44" s="36">
        <f t="shared" si="13"/>
        <v>-0.1502598920427759</v>
      </c>
      <c r="P44" s="36">
        <f t="shared" si="13"/>
        <v>-0.28890255156056655</v>
      </c>
      <c r="Q44" s="36">
        <f t="shared" si="13"/>
        <v>2.0654813716261197E-2</v>
      </c>
      <c r="R44" s="36">
        <f t="shared" si="13"/>
        <v>-5.6356813426725827E-2</v>
      </c>
      <c r="S44" s="36">
        <f t="shared" si="13"/>
        <v>-0.21197701620677062</v>
      </c>
    </row>
    <row r="45" spans="1:26" s="31" customFormat="1" ht="15" customHeight="1" x14ac:dyDescent="0.25">
      <c r="A45" s="64" t="s">
        <v>230</v>
      </c>
      <c r="B45" s="66"/>
      <c r="C45" s="66"/>
      <c r="D45" s="15"/>
      <c r="E45" s="15"/>
      <c r="F45" s="15"/>
      <c r="G45" s="16">
        <v>0.37839340980361591</v>
      </c>
      <c r="H45" s="16">
        <v>-0.94578042142121443</v>
      </c>
      <c r="I45" s="16">
        <v>-1.0287241431484548</v>
      </c>
      <c r="J45" s="16">
        <v>0.58518583902427368</v>
      </c>
      <c r="K45" s="16">
        <v>-0.51858291684766833</v>
      </c>
      <c r="L45" s="16">
        <v>0.2310987265848734</v>
      </c>
      <c r="M45" s="16">
        <v>0.3353267741344661</v>
      </c>
      <c r="N45" s="16">
        <v>-0.73796047738165882</v>
      </c>
      <c r="O45" s="16">
        <v>0.70933233696417641</v>
      </c>
      <c r="P45" s="16">
        <v>0.65815458570989094</v>
      </c>
      <c r="Q45" s="16">
        <v>-0.61725426173930664</v>
      </c>
      <c r="R45" s="16">
        <v>0.28254935012386806</v>
      </c>
      <c r="S45" s="16">
        <v>0.38964855906722917</v>
      </c>
    </row>
    <row r="46" spans="1:26" s="31" customFormat="1" ht="11.25" customHeight="1" x14ac:dyDescent="0.25">
      <c r="A46" s="73" t="s">
        <v>231</v>
      </c>
      <c r="B46" s="74"/>
      <c r="C46" s="75"/>
      <c r="D46" s="62"/>
      <c r="E46" s="62"/>
      <c r="F46" s="62"/>
      <c r="G46" s="63">
        <v>0</v>
      </c>
      <c r="H46" s="63">
        <v>0</v>
      </c>
      <c r="I46" s="63">
        <v>0</v>
      </c>
      <c r="J46" s="63">
        <v>0</v>
      </c>
      <c r="K46" s="63">
        <v>0.19843869641905787</v>
      </c>
      <c r="L46" s="63">
        <v>-9.3392152912606829E-2</v>
      </c>
      <c r="M46" s="63">
        <v>1.1925871630042592E-2</v>
      </c>
      <c r="N46" s="63">
        <v>0.23751795056157615</v>
      </c>
      <c r="O46" s="63">
        <v>8.7497561477297148E-3</v>
      </c>
      <c r="P46" s="63">
        <v>0.12258475910424177</v>
      </c>
      <c r="Q46" s="63">
        <v>0.5341429575045914</v>
      </c>
      <c r="R46" s="63">
        <v>0.15192376212870751</v>
      </c>
      <c r="S46" s="63">
        <v>-2.134003167344356E-2</v>
      </c>
    </row>
    <row r="47" spans="1:26" s="31" customFormat="1" ht="15" customHeight="1" x14ac:dyDescent="0.25">
      <c r="A47" s="76" t="s">
        <v>166</v>
      </c>
      <c r="B47" s="77"/>
      <c r="C47" s="77"/>
      <c r="D47" s="46"/>
      <c r="E47" s="46"/>
      <c r="F47" s="46"/>
      <c r="G47" s="47">
        <v>2.3215596810933761</v>
      </c>
      <c r="H47" s="47">
        <v>-7.5911676843848639</v>
      </c>
      <c r="I47" s="47">
        <v>1.1173584420053402</v>
      </c>
      <c r="J47" s="47">
        <v>-3.7826437878271477</v>
      </c>
      <c r="K47" s="47">
        <v>-2.1385128209587521</v>
      </c>
      <c r="L47" s="68">
        <v>1.1438441433167199</v>
      </c>
      <c r="M47" s="68">
        <v>-0.21396303729611788</v>
      </c>
      <c r="N47" s="68">
        <v>-0.54182388481090982</v>
      </c>
      <c r="O47" s="68">
        <v>0.61776535615305761</v>
      </c>
      <c r="P47" s="68">
        <v>4.4040099988801984</v>
      </c>
      <c r="Q47" s="68">
        <v>-1.5467327197156919</v>
      </c>
      <c r="R47" s="68">
        <v>-1.4503930775677176</v>
      </c>
      <c r="S47" s="47">
        <v>-1.0137686460466711</v>
      </c>
    </row>
    <row r="48" spans="1:26" s="31" customFormat="1" ht="15" customHeight="1" x14ac:dyDescent="0.25">
      <c r="A48" s="76" t="s">
        <v>232</v>
      </c>
      <c r="B48" s="77"/>
      <c r="C48" s="78"/>
      <c r="D48" s="46"/>
      <c r="E48" s="46"/>
      <c r="F48" s="46"/>
      <c r="G48" s="47"/>
      <c r="H48" s="47"/>
      <c r="I48" s="47"/>
      <c r="J48" s="47"/>
      <c r="K48" s="47"/>
      <c r="L48" s="68"/>
      <c r="M48" s="68"/>
      <c r="N48" s="68"/>
      <c r="O48" s="68"/>
      <c r="P48" s="68"/>
      <c r="Q48" s="68"/>
      <c r="R48" s="68"/>
      <c r="S48" s="47"/>
    </row>
    <row r="49" spans="1:19" s="31" customFormat="1" ht="15" customHeight="1" x14ac:dyDescent="0.25">
      <c r="A49" s="50" t="s">
        <v>167</v>
      </c>
      <c r="B49" s="51"/>
      <c r="C49" s="51"/>
      <c r="D49" s="21"/>
      <c r="E49" s="21"/>
      <c r="F49" s="21"/>
      <c r="G49" s="22">
        <v>-1.2287377241505375</v>
      </c>
      <c r="H49" s="22">
        <v>9.088018249252805E-2</v>
      </c>
      <c r="I49" s="22">
        <v>0.51921871942093212</v>
      </c>
      <c r="J49" s="22">
        <v>-1.2188074987471893</v>
      </c>
      <c r="K49" s="22">
        <v>7.666602909286091E-2</v>
      </c>
      <c r="L49" s="69">
        <v>1.6710336665856591</v>
      </c>
      <c r="M49" s="69">
        <v>-4.0103901746547876E-2</v>
      </c>
      <c r="N49" s="69">
        <v>0.60339943091537407</v>
      </c>
      <c r="O49" s="69">
        <v>0.28421108324075561</v>
      </c>
      <c r="P49" s="69">
        <v>1.4288161059930431</v>
      </c>
      <c r="Q49" s="69">
        <v>0.53503702227239458</v>
      </c>
      <c r="R49" s="69">
        <v>-0.90786904308679439</v>
      </c>
      <c r="S49" s="22">
        <v>0.10589241299322438</v>
      </c>
    </row>
    <row r="50" spans="1:19" s="31" customFormat="1" ht="15" customHeight="1" x14ac:dyDescent="0.25">
      <c r="A50" s="32" t="s">
        <v>168</v>
      </c>
      <c r="B50" s="33"/>
      <c r="C50" s="33"/>
      <c r="D50" s="38"/>
      <c r="E50" s="38"/>
      <c r="F50" s="38"/>
      <c r="G50" s="36">
        <v>-0.24930698857141032</v>
      </c>
      <c r="H50" s="36">
        <v>-0.13236348658970343</v>
      </c>
      <c r="I50" s="36">
        <v>-5.1448731223047162E-4</v>
      </c>
      <c r="J50" s="36">
        <v>-0.23134533682352831</v>
      </c>
      <c r="K50" s="36">
        <v>-0.59017174555475727</v>
      </c>
      <c r="L50" s="35">
        <v>0.79724067964061618</v>
      </c>
      <c r="M50" s="35">
        <v>-0.35274439259202772</v>
      </c>
      <c r="N50" s="35">
        <v>-0.94814919829729671</v>
      </c>
      <c r="O50" s="35">
        <v>-1.4157433669552688E-3</v>
      </c>
      <c r="P50" s="35">
        <v>0.55830790567758282</v>
      </c>
      <c r="Q50" s="35">
        <v>1.9429757579306539E-2</v>
      </c>
      <c r="R50" s="35">
        <v>-0.141240643387059</v>
      </c>
      <c r="S50" s="36">
        <v>4.2170873073486881E-2</v>
      </c>
    </row>
    <row r="51" spans="1:19" s="31" customFormat="1" ht="15" customHeight="1" x14ac:dyDescent="0.25">
      <c r="A51" s="32" t="s">
        <v>169</v>
      </c>
      <c r="B51" s="33"/>
      <c r="C51" s="33"/>
      <c r="D51" s="38"/>
      <c r="E51" s="38"/>
      <c r="F51" s="38"/>
      <c r="G51" s="36">
        <v>-0.16726274615227243</v>
      </c>
      <c r="H51" s="36">
        <v>-0.11933605740784581</v>
      </c>
      <c r="I51" s="36">
        <v>0.12727465964441831</v>
      </c>
      <c r="J51" s="36">
        <v>-0.18889328674708117</v>
      </c>
      <c r="K51" s="36">
        <v>-0.37835576198487697</v>
      </c>
      <c r="L51" s="35">
        <v>2.837122159742908E-2</v>
      </c>
      <c r="M51" s="35">
        <v>9.9289571217228423E-3</v>
      </c>
      <c r="N51" s="35">
        <v>-6.9666987499757194E-2</v>
      </c>
      <c r="O51" s="35">
        <v>9.9007259276795989E-3</v>
      </c>
      <c r="P51" s="35">
        <v>0.15707212837725967</v>
      </c>
      <c r="Q51" s="35">
        <v>-7.8387590436934135E-2</v>
      </c>
      <c r="R51" s="35">
        <v>2.1652389216285761E-2</v>
      </c>
      <c r="S51" s="36">
        <v>4.4777352160799977E-3</v>
      </c>
    </row>
    <row r="52" spans="1:19" s="31" customFormat="1" ht="15" customHeight="1" x14ac:dyDescent="0.25">
      <c r="A52" s="32" t="s">
        <v>170</v>
      </c>
      <c r="B52" s="33"/>
      <c r="C52" s="33"/>
      <c r="D52" s="38"/>
      <c r="E52" s="38"/>
      <c r="F52" s="38"/>
      <c r="G52" s="36">
        <v>-0.14579411872059878</v>
      </c>
      <c r="H52" s="36">
        <v>6.5334892330879552E-2</v>
      </c>
      <c r="I52" s="36">
        <v>0.28130496675637595</v>
      </c>
      <c r="J52" s="36">
        <v>0.51554263572413661</v>
      </c>
      <c r="K52" s="36">
        <v>-0.26868774232351561</v>
      </c>
      <c r="L52" s="36">
        <v>1.3575590172672565</v>
      </c>
      <c r="M52" s="36">
        <v>9.032035438066785E-2</v>
      </c>
      <c r="N52" s="36">
        <v>0.29785178941257734</v>
      </c>
      <c r="O52" s="36">
        <v>0.33283363386961001</v>
      </c>
      <c r="P52" s="36">
        <v>7.5795180657772798E-2</v>
      </c>
      <c r="Q52" s="36">
        <v>0.11654146403318258</v>
      </c>
      <c r="R52" s="36">
        <v>-0.35257908806191895</v>
      </c>
      <c r="S52" s="36">
        <v>-2.5891563576149745E-2</v>
      </c>
    </row>
    <row r="53" spans="1:19" s="31" customFormat="1" ht="15" customHeight="1" x14ac:dyDescent="0.25">
      <c r="A53" s="79" t="s">
        <v>171</v>
      </c>
      <c r="B53" s="80"/>
      <c r="C53" s="80"/>
      <c r="D53" s="21"/>
      <c r="E53" s="21"/>
      <c r="F53" s="21"/>
      <c r="G53" s="22">
        <v>-0.23836139220593289</v>
      </c>
      <c r="H53" s="22">
        <v>-0.37746927497370253</v>
      </c>
      <c r="I53" s="22">
        <v>-0.57710107640968289</v>
      </c>
      <c r="J53" s="22">
        <v>0.14618288474357044</v>
      </c>
      <c r="K53" s="22">
        <v>0.20140037808514188</v>
      </c>
      <c r="L53" s="22">
        <v>-0.5264427975423045</v>
      </c>
      <c r="M53" s="22">
        <v>4.3413095450995698E-2</v>
      </c>
      <c r="N53" s="22">
        <v>-5.4450541253743712E-2</v>
      </c>
      <c r="O53" s="22">
        <v>0.51792553994775625</v>
      </c>
      <c r="P53" s="22">
        <v>-0.17212972005996985</v>
      </c>
      <c r="Q53" s="22">
        <v>-0.26974452521153713</v>
      </c>
      <c r="R53" s="22">
        <v>-0.10188406084614288</v>
      </c>
      <c r="S53" s="22">
        <v>0.13782591905895258</v>
      </c>
    </row>
    <row r="54" spans="1:19" s="31" customFormat="1" ht="15" customHeight="1" x14ac:dyDescent="0.25">
      <c r="A54" s="79" t="s">
        <v>172</v>
      </c>
      <c r="B54" s="80"/>
      <c r="C54" s="80"/>
      <c r="D54" s="21"/>
      <c r="E54" s="21"/>
      <c r="F54" s="21"/>
      <c r="G54" s="22">
        <v>-0.79220726340950698</v>
      </c>
      <c r="H54" s="22">
        <v>2.8636808708693451E-2</v>
      </c>
      <c r="I54" s="22">
        <v>0.27569623702311397</v>
      </c>
      <c r="J54" s="22">
        <v>-0.28029531592510537</v>
      </c>
      <c r="K54" s="22">
        <v>-0.7981685164689285</v>
      </c>
      <c r="L54" s="69">
        <v>-0.6736748025075503</v>
      </c>
      <c r="M54" s="69">
        <v>0.1472037051670112</v>
      </c>
      <c r="N54" s="69">
        <v>-0.26013442192179959</v>
      </c>
      <c r="O54" s="69">
        <v>0.25014773759508646</v>
      </c>
      <c r="P54" s="69">
        <v>0.30738126065247773</v>
      </c>
      <c r="Q54" s="69">
        <v>7.406467475753864E-2</v>
      </c>
      <c r="R54" s="69">
        <v>-0.14786509251383428</v>
      </c>
      <c r="S54" s="22">
        <v>-0.28389264997336916</v>
      </c>
    </row>
    <row r="55" spans="1:19" s="31" customFormat="1" ht="15" customHeight="1" x14ac:dyDescent="0.25">
      <c r="A55" s="79" t="s">
        <v>173</v>
      </c>
      <c r="B55" s="80"/>
      <c r="C55" s="80"/>
      <c r="D55" s="21"/>
      <c r="E55" s="21"/>
      <c r="F55" s="21"/>
      <c r="G55" s="22">
        <v>0.49001687587974541</v>
      </c>
      <c r="H55" s="22">
        <v>1.9830682899577567E-2</v>
      </c>
      <c r="I55" s="22">
        <v>-0.59293421640592214</v>
      </c>
      <c r="J55" s="22">
        <v>-6.8198803095529392E-2</v>
      </c>
      <c r="K55" s="22">
        <v>-0.48792422225121168</v>
      </c>
      <c r="L55" s="69">
        <v>-0.58931326598987965</v>
      </c>
      <c r="M55" s="69">
        <v>0.78580555419727993</v>
      </c>
      <c r="N55" s="69">
        <v>-0.8427181734951974</v>
      </c>
      <c r="O55" s="69">
        <v>1.9685442973429446E-2</v>
      </c>
      <c r="P55" s="69">
        <v>0.63047555911893127</v>
      </c>
      <c r="Q55" s="69">
        <v>-0.66963243178714382</v>
      </c>
      <c r="R55" s="69">
        <v>3.7869051876852744E-2</v>
      </c>
      <c r="S55" s="22">
        <v>-0.28607215809383923</v>
      </c>
    </row>
    <row r="56" spans="1:19" s="31" customFormat="1" ht="15" customHeight="1" x14ac:dyDescent="0.25">
      <c r="A56" s="79" t="s">
        <v>174</v>
      </c>
      <c r="B56" s="80"/>
      <c r="C56" s="80"/>
      <c r="D56" s="21"/>
      <c r="E56" s="21"/>
      <c r="F56" s="21"/>
      <c r="G56" s="22">
        <v>-0.16538136805856141</v>
      </c>
      <c r="H56" s="22">
        <v>0.26168427962181484</v>
      </c>
      <c r="I56" s="22">
        <v>0.18486202801157647</v>
      </c>
      <c r="J56" s="22">
        <v>-0.69648771059484371</v>
      </c>
      <c r="K56" s="22">
        <v>-0.17219178799360879</v>
      </c>
      <c r="L56" s="69">
        <v>-0.27215001067266709</v>
      </c>
      <c r="M56" s="69">
        <v>0.14978033441286831</v>
      </c>
      <c r="N56" s="69">
        <v>-0.21374478231042682</v>
      </c>
      <c r="O56" s="69">
        <v>0.12921276130081427</v>
      </c>
      <c r="P56" s="69">
        <v>0.4971855461629624</v>
      </c>
      <c r="Q56" s="69">
        <v>-0.1084346084264487</v>
      </c>
      <c r="R56" s="69">
        <v>0.1365129476466036</v>
      </c>
      <c r="S56" s="22">
        <v>-0.72960319593033929</v>
      </c>
    </row>
    <row r="57" spans="1:19" s="31" customFormat="1" ht="13.5" customHeight="1" x14ac:dyDescent="0.25">
      <c r="A57" s="56" t="s">
        <v>233</v>
      </c>
      <c r="B57" s="57"/>
      <c r="C57" s="57"/>
      <c r="D57" s="23"/>
      <c r="E57" s="23"/>
      <c r="F57" s="23"/>
      <c r="G57" s="24">
        <v>4.2562305530381721</v>
      </c>
      <c r="H57" s="24">
        <v>-7.6147303631337788</v>
      </c>
      <c r="I57" s="24">
        <v>1.3076167503653244</v>
      </c>
      <c r="J57" s="24">
        <v>-1.6650373442080508</v>
      </c>
      <c r="K57" s="24">
        <v>-0.95829470142299966</v>
      </c>
      <c r="L57" s="81">
        <v>1.5343913534434583</v>
      </c>
      <c r="M57" s="81">
        <v>-1.3000618247777198</v>
      </c>
      <c r="N57" s="81">
        <v>0.22582460325487297</v>
      </c>
      <c r="O57" s="81">
        <v>-0.58341720890478976</v>
      </c>
      <c r="P57" s="81">
        <v>1.7122812470127733</v>
      </c>
      <c r="Q57" s="81">
        <v>-1.1080228513205057</v>
      </c>
      <c r="R57" s="81">
        <v>-0.46715688064439642</v>
      </c>
      <c r="S57" s="24">
        <v>4.2081025898699442E-2</v>
      </c>
    </row>
    <row r="58" spans="1:19" s="31" customFormat="1" ht="15" customHeight="1" x14ac:dyDescent="0.25">
      <c r="A58" s="76" t="s">
        <v>175</v>
      </c>
      <c r="B58" s="77"/>
      <c r="C58" s="77"/>
      <c r="D58" s="46"/>
      <c r="E58" s="46"/>
      <c r="F58" s="46"/>
      <c r="G58" s="47"/>
      <c r="H58" s="47"/>
      <c r="I58" s="47"/>
      <c r="J58" s="47"/>
      <c r="K58" s="47"/>
      <c r="L58" s="68"/>
      <c r="M58" s="68"/>
      <c r="N58" s="68"/>
      <c r="O58" s="68"/>
      <c r="P58" s="68"/>
      <c r="Q58" s="68"/>
      <c r="R58" s="68"/>
      <c r="S58" s="47"/>
    </row>
    <row r="59" spans="1:19" s="31" customFormat="1" ht="15" customHeight="1" x14ac:dyDescent="0.25">
      <c r="A59" s="82" t="s">
        <v>234</v>
      </c>
      <c r="B59" s="83"/>
      <c r="C59" s="83"/>
      <c r="D59" s="21"/>
      <c r="E59" s="21"/>
      <c r="F59" s="21"/>
      <c r="G59" s="22">
        <v>-0.14579411872059878</v>
      </c>
      <c r="H59" s="22">
        <v>6.5334892330879552E-2</v>
      </c>
      <c r="I59" s="22">
        <v>0.28130496675637595</v>
      </c>
      <c r="J59" s="22">
        <v>0.51554263572413661</v>
      </c>
      <c r="K59" s="22">
        <v>-0.26868774232351561</v>
      </c>
      <c r="L59" s="22">
        <v>1.3575590172672565</v>
      </c>
      <c r="M59" s="22">
        <v>9.032035438066785E-2</v>
      </c>
      <c r="N59" s="22">
        <v>0.29785178941257734</v>
      </c>
      <c r="O59" s="22">
        <v>0.33283363386961001</v>
      </c>
      <c r="P59" s="22">
        <v>7.5795180657772798E-2</v>
      </c>
      <c r="Q59" s="22">
        <v>0.11654146403318258</v>
      </c>
      <c r="R59" s="22">
        <v>-0.35257908806191895</v>
      </c>
      <c r="S59" s="22">
        <v>-2.5891563576149745E-2</v>
      </c>
    </row>
    <row r="60" spans="1:19" s="31" customFormat="1" ht="15" customHeight="1" x14ac:dyDescent="0.25">
      <c r="A60" s="82" t="s">
        <v>176</v>
      </c>
      <c r="B60" s="83"/>
      <c r="C60" s="83"/>
      <c r="D60" s="21"/>
      <c r="E60" s="21"/>
      <c r="F60" s="21"/>
      <c r="G60" s="22">
        <v>3.4916854742354619</v>
      </c>
      <c r="H60" s="22">
        <v>3.890591395075349</v>
      </c>
      <c r="I60" s="22">
        <v>4.3787781261547032</v>
      </c>
      <c r="J60" s="22">
        <v>4.8658434783661386</v>
      </c>
      <c r="K60" s="22">
        <v>5.2666158166920995</v>
      </c>
      <c r="L60" s="22">
        <v>5.4917244816341748</v>
      </c>
      <c r="M60" s="22">
        <v>5.4447264837915732</v>
      </c>
      <c r="N60" s="22">
        <v>5.0694570829277197</v>
      </c>
      <c r="O60" s="22">
        <v>4.4076993010596199</v>
      </c>
      <c r="P60" s="22">
        <v>3.6766540923508728</v>
      </c>
      <c r="Q60" s="22">
        <v>3.132327342837482</v>
      </c>
      <c r="R60" s="22">
        <v>2.7286574896903559</v>
      </c>
      <c r="S60" s="22">
        <v>2.4635209098130995</v>
      </c>
    </row>
    <row r="61" spans="1:19" s="31" customFormat="1" ht="15" customHeight="1" x14ac:dyDescent="0.25">
      <c r="A61" s="82" t="s">
        <v>177</v>
      </c>
      <c r="B61" s="83"/>
      <c r="C61" s="83"/>
      <c r="D61" s="21"/>
      <c r="E61" s="21"/>
      <c r="F61" s="21"/>
      <c r="G61" s="22">
        <v>9.4171481383634728</v>
      </c>
      <c r="H61" s="22">
        <v>5.0167143919930046</v>
      </c>
      <c r="I61" s="22">
        <v>3.8740923503717273</v>
      </c>
      <c r="J61" s="22">
        <v>5.3100006251202814</v>
      </c>
      <c r="K61" s="22">
        <v>5.8485694080357309</v>
      </c>
      <c r="L61" s="22">
        <v>2.3818406241656431</v>
      </c>
      <c r="M61" s="22">
        <v>2.9419463112433375</v>
      </c>
      <c r="N61" s="22">
        <v>1.112846519763977</v>
      </c>
      <c r="O61" s="22">
        <v>2.8607905332783679</v>
      </c>
      <c r="P61" s="22">
        <v>-1.1786157539687037</v>
      </c>
      <c r="Q61" s="22">
        <v>0.49375283700718864</v>
      </c>
      <c r="R61" s="22">
        <v>1.6375187304781047</v>
      </c>
      <c r="S61" s="22">
        <v>1.2524371797301592</v>
      </c>
    </row>
    <row r="62" spans="1:19" s="31" customFormat="1" ht="15" customHeight="1" x14ac:dyDescent="0.25">
      <c r="A62" s="84" t="s">
        <v>178</v>
      </c>
      <c r="B62" s="85"/>
      <c r="C62" s="85"/>
      <c r="D62" s="23"/>
      <c r="E62" s="23"/>
      <c r="F62" s="23"/>
      <c r="G62" s="24">
        <v>2.3229332726030489</v>
      </c>
      <c r="H62" s="24">
        <v>2.7821054974404631</v>
      </c>
      <c r="I62" s="24">
        <v>-2.4902555218709397</v>
      </c>
      <c r="J62" s="24">
        <v>-3.4421496779924494</v>
      </c>
      <c r="K62" s="24">
        <v>-1.9549218031278748</v>
      </c>
      <c r="L62" s="24">
        <v>-13.25357729298616</v>
      </c>
      <c r="M62" s="24">
        <v>2.4878312601406134</v>
      </c>
      <c r="N62" s="24">
        <v>-0.47493403693931696</v>
      </c>
      <c r="O62" s="24">
        <v>-0.7688229056203546</v>
      </c>
      <c r="P62" s="24">
        <v>-1.4159764894469706</v>
      </c>
      <c r="Q62" s="24">
        <v>0.18970189701896711</v>
      </c>
      <c r="R62" s="24">
        <v>-1.6770354341357827</v>
      </c>
      <c r="S62" s="24">
        <v>-1.4580467675378299</v>
      </c>
    </row>
    <row r="63" spans="1:19" s="31" customFormat="1" ht="15" customHeight="1" x14ac:dyDescent="0.25">
      <c r="A63" s="86" t="s">
        <v>179</v>
      </c>
      <c r="B63" s="87"/>
      <c r="C63" s="87"/>
      <c r="D63" s="88"/>
      <c r="E63" s="88"/>
      <c r="F63" s="88"/>
      <c r="G63" s="89"/>
      <c r="H63" s="89"/>
      <c r="I63" s="89"/>
      <c r="J63" s="89"/>
      <c r="K63" s="89"/>
      <c r="L63" s="90"/>
      <c r="M63" s="90"/>
      <c r="N63" s="90"/>
      <c r="O63" s="90"/>
      <c r="P63" s="90"/>
      <c r="Q63" s="90"/>
      <c r="R63" s="90"/>
      <c r="S63" s="89"/>
    </row>
    <row r="64" spans="1:19" s="31" customFormat="1" ht="15" customHeight="1" x14ac:dyDescent="0.25">
      <c r="A64" s="64" t="s">
        <v>180</v>
      </c>
      <c r="B64" s="65"/>
      <c r="C64" s="65"/>
      <c r="D64" s="91"/>
      <c r="E64" s="91"/>
      <c r="F64" s="91"/>
      <c r="G64" s="92"/>
      <c r="H64" s="92"/>
      <c r="I64" s="92"/>
      <c r="J64" s="92"/>
      <c r="K64" s="92"/>
      <c r="L64" s="93"/>
      <c r="M64" s="93"/>
      <c r="N64" s="93"/>
      <c r="O64" s="93"/>
      <c r="P64" s="93"/>
      <c r="Q64" s="93"/>
      <c r="R64" s="93"/>
      <c r="S64" s="92"/>
    </row>
    <row r="65" spans="1:20" s="31" customFormat="1" ht="15" customHeight="1" x14ac:dyDescent="0.25">
      <c r="A65" s="50" t="s">
        <v>181</v>
      </c>
      <c r="B65" s="33"/>
      <c r="C65" s="51"/>
      <c r="D65" s="21"/>
      <c r="E65" s="21"/>
      <c r="F65" s="21"/>
      <c r="G65" s="22">
        <f t="shared" ref="G65:R65" si="14">G21</f>
        <v>-0.20206681641077409</v>
      </c>
      <c r="H65" s="22">
        <f t="shared" si="14"/>
        <v>-5.5548675284596699E-2</v>
      </c>
      <c r="I65" s="22">
        <f t="shared" si="14"/>
        <v>-7.5789197187583854E-2</v>
      </c>
      <c r="J65" s="22">
        <f t="shared" si="14"/>
        <v>-1.205171537585888E-2</v>
      </c>
      <c r="K65" s="22">
        <f t="shared" si="14"/>
        <v>-6.8145856821136955E-2</v>
      </c>
      <c r="L65" s="22">
        <f t="shared" si="14"/>
        <v>-8.5076164624827547E-2</v>
      </c>
      <c r="M65" s="22">
        <f t="shared" si="14"/>
        <v>1.7300571995561752E-2</v>
      </c>
      <c r="N65" s="22">
        <f t="shared" si="14"/>
        <v>-1.060247936460192E-2</v>
      </c>
      <c r="O65" s="22">
        <f t="shared" si="14"/>
        <v>3.1643200381954235E-2</v>
      </c>
      <c r="P65" s="22">
        <f t="shared" si="14"/>
        <v>3.6234914339336663E-2</v>
      </c>
      <c r="Q65" s="22">
        <f t="shared" si="14"/>
        <v>-3.0753431728508837E-3</v>
      </c>
      <c r="R65" s="22">
        <f t="shared" si="14"/>
        <v>-1.4758977267924484E-3</v>
      </c>
      <c r="S65" s="22">
        <f>S21</f>
        <v>3.1837792936441504E-2</v>
      </c>
      <c r="T65" s="52" t="s">
        <v>235</v>
      </c>
    </row>
    <row r="66" spans="1:20" s="31" customFormat="1" ht="15" customHeight="1" x14ac:dyDescent="0.25">
      <c r="A66" s="50" t="s">
        <v>182</v>
      </c>
      <c r="B66" s="33"/>
      <c r="C66" s="51"/>
      <c r="D66" s="21"/>
      <c r="E66" s="21"/>
      <c r="F66" s="21"/>
      <c r="G66" s="22">
        <f t="shared" ref="G66:S66" si="15">G65-G67</f>
        <v>-0.15258347784703805</v>
      </c>
      <c r="H66" s="22">
        <f t="shared" si="15"/>
        <v>-7.7640300965406514E-2</v>
      </c>
      <c r="I66" s="22">
        <f t="shared" si="15"/>
        <v>-3.9107337441857522E-2</v>
      </c>
      <c r="J66" s="22">
        <f t="shared" si="15"/>
        <v>-5.46828550278467E-2</v>
      </c>
      <c r="K66" s="22">
        <f t="shared" si="15"/>
        <v>-0.11918370561646151</v>
      </c>
      <c r="L66" s="22">
        <f t="shared" si="15"/>
        <v>-9.2664177053672941E-2</v>
      </c>
      <c r="M66" s="22">
        <f t="shared" si="15"/>
        <v>-3.9393741802797234E-2</v>
      </c>
      <c r="N66" s="22">
        <f t="shared" si="15"/>
        <v>-5.5198159763106422E-2</v>
      </c>
      <c r="O66" s="22">
        <f t="shared" si="15"/>
        <v>-1.9746460682767877E-2</v>
      </c>
      <c r="P66" s="22">
        <f t="shared" si="15"/>
        <v>-5.8900231411949736E-3</v>
      </c>
      <c r="Q66" s="22">
        <f t="shared" si="15"/>
        <v>-1.7186835153968641E-2</v>
      </c>
      <c r="R66" s="22">
        <f t="shared" si="15"/>
        <v>-5.8940013100744842E-2</v>
      </c>
      <c r="S66" s="22">
        <f t="shared" si="15"/>
        <v>-2.9368258735412663E-2</v>
      </c>
    </row>
    <row r="67" spans="1:20" s="31" customFormat="1" ht="15" customHeight="1" x14ac:dyDescent="0.25">
      <c r="A67" s="94" t="s">
        <v>183</v>
      </c>
      <c r="B67" s="95"/>
      <c r="C67" s="95"/>
      <c r="D67" s="23"/>
      <c r="E67" s="23"/>
      <c r="F67" s="23"/>
      <c r="G67" s="24">
        <v>-4.9483338563736039E-2</v>
      </c>
      <c r="H67" s="24">
        <v>2.2091625680809818E-2</v>
      </c>
      <c r="I67" s="24">
        <v>-3.6681859745726332E-2</v>
      </c>
      <c r="J67" s="24">
        <v>4.2631139651987816E-2</v>
      </c>
      <c r="K67" s="24">
        <v>5.1037848795324553E-2</v>
      </c>
      <c r="L67" s="24">
        <v>7.5880124288454018E-3</v>
      </c>
      <c r="M67" s="24">
        <v>5.6694313798358986E-2</v>
      </c>
      <c r="N67" s="24">
        <v>4.4595680398504506E-2</v>
      </c>
      <c r="O67" s="24">
        <v>5.1389661064722113E-2</v>
      </c>
      <c r="P67" s="24">
        <v>4.2124937480531637E-2</v>
      </c>
      <c r="Q67" s="24">
        <v>1.4111491981117759E-2</v>
      </c>
      <c r="R67" s="24">
        <v>5.7464115373952393E-2</v>
      </c>
      <c r="S67" s="24">
        <v>6.1206051671854167E-2</v>
      </c>
      <c r="T67" s="52" t="s">
        <v>235</v>
      </c>
    </row>
    <row r="68" spans="1:20" s="31" customFormat="1" ht="15" customHeight="1" x14ac:dyDescent="0.25">
      <c r="A68" s="48" t="s">
        <v>184</v>
      </c>
      <c r="B68" s="51"/>
      <c r="C68" s="51"/>
      <c r="D68" s="21"/>
      <c r="E68" s="21"/>
      <c r="F68" s="21"/>
      <c r="G68" s="22"/>
      <c r="H68" s="22"/>
      <c r="I68" s="22"/>
      <c r="J68" s="22"/>
      <c r="K68" s="22"/>
      <c r="L68" s="69"/>
      <c r="M68" s="69"/>
      <c r="N68" s="69"/>
      <c r="O68" s="69"/>
      <c r="P68" s="69"/>
      <c r="Q68" s="69"/>
      <c r="R68" s="69"/>
      <c r="S68" s="22"/>
    </row>
    <row r="69" spans="1:20" s="31" customFormat="1" ht="15" customHeight="1" x14ac:dyDescent="0.25">
      <c r="A69" s="50" t="s">
        <v>181</v>
      </c>
      <c r="B69" s="33"/>
      <c r="C69" s="51"/>
      <c r="D69" s="21"/>
      <c r="E69" s="21"/>
      <c r="F69" s="21"/>
      <c r="G69" s="22">
        <f t="shared" ref="G69:R69" si="16">G27</f>
        <v>-0.58758607649659267</v>
      </c>
      <c r="H69" s="22">
        <f t="shared" si="16"/>
        <v>-0.20257719352647691</v>
      </c>
      <c r="I69" s="22">
        <f t="shared" si="16"/>
        <v>-0.26998075184694464</v>
      </c>
      <c r="J69" s="22">
        <f t="shared" si="16"/>
        <v>-4.5683890108642933E-2</v>
      </c>
      <c r="K69" s="22">
        <f t="shared" si="16"/>
        <v>-0.23790105048532148</v>
      </c>
      <c r="L69" s="22">
        <f t="shared" si="16"/>
        <v>-0.35001031402734017</v>
      </c>
      <c r="M69" s="22">
        <f t="shared" si="16"/>
        <v>6.8495290761864391E-2</v>
      </c>
      <c r="N69" s="22">
        <f t="shared" si="16"/>
        <v>-4.0597065995506998E-2</v>
      </c>
      <c r="O69" s="22">
        <f t="shared" si="16"/>
        <v>0.11522571835555126</v>
      </c>
      <c r="P69" s="22">
        <f t="shared" si="16"/>
        <v>0.12574342106337749</v>
      </c>
      <c r="Q69" s="22">
        <f t="shared" si="16"/>
        <v>-1.3174635738959231E-2</v>
      </c>
      <c r="R69" s="22">
        <f t="shared" si="16"/>
        <v>-6.7752128764510247E-3</v>
      </c>
      <c r="S69" s="22">
        <f>S27</f>
        <v>0.13704640972285254</v>
      </c>
      <c r="T69" s="52" t="s">
        <v>228</v>
      </c>
    </row>
    <row r="70" spans="1:20" s="31" customFormat="1" ht="15" customHeight="1" x14ac:dyDescent="0.25">
      <c r="A70" s="50" t="s">
        <v>182</v>
      </c>
      <c r="B70" s="33"/>
      <c r="C70" s="51"/>
      <c r="D70" s="21"/>
      <c r="E70" s="21"/>
      <c r="F70" s="21"/>
      <c r="G70" s="22">
        <f t="shared" ref="G70:S70" si="17">G69-G71</f>
        <v>-0.44369446047038058</v>
      </c>
      <c r="H70" s="22">
        <f t="shared" si="17"/>
        <v>-0.28314184260095915</v>
      </c>
      <c r="I70" s="22">
        <f t="shared" si="17"/>
        <v>-0.13931046583264986</v>
      </c>
      <c r="J70" s="22">
        <f t="shared" si="17"/>
        <v>-0.20728381495990728</v>
      </c>
      <c r="K70" s="22">
        <f t="shared" si="17"/>
        <v>-0.41607707481483891</v>
      </c>
      <c r="L70" s="69">
        <f t="shared" si="17"/>
        <v>-0.38122801906582615</v>
      </c>
      <c r="M70" s="69">
        <f t="shared" si="17"/>
        <v>-0.15596512067188414</v>
      </c>
      <c r="N70" s="69">
        <f t="shared" si="17"/>
        <v>-0.21135465183878777</v>
      </c>
      <c r="O70" s="69">
        <f t="shared" si="17"/>
        <v>-7.1904867070562067E-2</v>
      </c>
      <c r="P70" s="69">
        <f t="shared" si="17"/>
        <v>-2.0439724321696162E-2</v>
      </c>
      <c r="Q70" s="69">
        <f t="shared" si="17"/>
        <v>-7.362765061733656E-2</v>
      </c>
      <c r="R70" s="69">
        <f t="shared" si="17"/>
        <v>-0.27056829782251934</v>
      </c>
      <c r="S70" s="22">
        <f t="shared" si="17"/>
        <v>-0.12641625088569847</v>
      </c>
    </row>
    <row r="71" spans="1:20" s="31" customFormat="1" ht="15" customHeight="1" x14ac:dyDescent="0.25">
      <c r="A71" s="94" t="s">
        <v>183</v>
      </c>
      <c r="B71" s="33"/>
      <c r="C71" s="51"/>
      <c r="D71" s="21"/>
      <c r="E71" s="21"/>
      <c r="F71" s="21"/>
      <c r="G71" s="22">
        <v>-0.14389161602621209</v>
      </c>
      <c r="H71" s="22">
        <v>8.0564649074482242E-2</v>
      </c>
      <c r="I71" s="22">
        <v>-0.13067028601429478</v>
      </c>
      <c r="J71" s="22">
        <v>0.16159992485126434</v>
      </c>
      <c r="K71" s="22">
        <v>0.17817602432951746</v>
      </c>
      <c r="L71" s="22">
        <v>3.1217705038485959E-2</v>
      </c>
      <c r="M71" s="22">
        <v>0.22446041143374854</v>
      </c>
      <c r="N71" s="22">
        <v>0.17075758584328077</v>
      </c>
      <c r="O71" s="22">
        <v>0.18713058542611333</v>
      </c>
      <c r="P71" s="22">
        <v>0.14618314538507365</v>
      </c>
      <c r="Q71" s="22">
        <v>6.0453014878377336E-2</v>
      </c>
      <c r="R71" s="22">
        <v>0.26379308494606835</v>
      </c>
      <c r="S71" s="22">
        <v>0.263462660608551</v>
      </c>
      <c r="T71" s="52" t="s">
        <v>228</v>
      </c>
    </row>
    <row r="72" spans="1:20" s="31" customFormat="1" ht="15" customHeight="1" x14ac:dyDescent="0.25">
      <c r="A72" s="12" t="s">
        <v>185</v>
      </c>
      <c r="B72" s="96"/>
      <c r="C72" s="96"/>
      <c r="D72" s="97"/>
      <c r="E72" s="97"/>
      <c r="F72" s="97"/>
      <c r="G72" s="98"/>
      <c r="H72" s="98"/>
      <c r="I72" s="98"/>
      <c r="J72" s="98"/>
      <c r="K72" s="98"/>
      <c r="L72" s="98"/>
      <c r="M72" s="98"/>
      <c r="N72" s="98"/>
      <c r="O72" s="98"/>
      <c r="P72" s="98"/>
      <c r="Q72" s="98"/>
      <c r="R72" s="98"/>
      <c r="S72" s="98"/>
    </row>
    <row r="73" spans="1:20" s="31" customFormat="1" ht="15" customHeight="1" x14ac:dyDescent="0.25">
      <c r="A73" s="79" t="s">
        <v>181</v>
      </c>
      <c r="B73" s="80"/>
      <c r="C73" s="80"/>
      <c r="D73" s="21"/>
      <c r="E73" s="21"/>
      <c r="F73" s="21"/>
      <c r="G73" s="22">
        <f t="shared" ref="G73:S73" si="18">SUM(G100:G103)</f>
        <v>-5.1362072950790004E-2</v>
      </c>
      <c r="H73" s="22">
        <f t="shared" si="18"/>
        <v>8.0567545657677112E-2</v>
      </c>
      <c r="I73" s="22">
        <f t="shared" si="18"/>
        <v>-7.952651981412294E-2</v>
      </c>
      <c r="J73" s="22">
        <f t="shared" si="18"/>
        <v>6.9203660648273019E-2</v>
      </c>
      <c r="K73" s="22">
        <f t="shared" si="18"/>
        <v>6.618707356454788E-2</v>
      </c>
      <c r="L73" s="22">
        <f t="shared" si="18"/>
        <v>-5.148928739503917E-2</v>
      </c>
      <c r="M73" s="22">
        <f t="shared" si="18"/>
        <v>8.2342843731323764E-2</v>
      </c>
      <c r="N73" s="22">
        <f t="shared" si="18"/>
        <v>3.5118394842788565E-2</v>
      </c>
      <c r="O73" s="22">
        <f t="shared" si="18"/>
        <v>4.4306510285116209E-2</v>
      </c>
      <c r="P73" s="22">
        <f t="shared" si="18"/>
        <v>6.3423842997629883E-3</v>
      </c>
      <c r="Q73" s="22">
        <f t="shared" si="18"/>
        <v>-6.017707885659862E-2</v>
      </c>
      <c r="R73" s="22">
        <f t="shared" si="18"/>
        <v>5.7602473711205818E-2</v>
      </c>
      <c r="S73" s="22">
        <f t="shared" si="18"/>
        <v>6.4667965248861536E-2</v>
      </c>
      <c r="T73" s="52" t="s">
        <v>161</v>
      </c>
    </row>
    <row r="74" spans="1:20" s="31" customFormat="1" ht="15" customHeight="1" x14ac:dyDescent="0.25">
      <c r="A74" s="50" t="s">
        <v>182</v>
      </c>
      <c r="B74" s="80"/>
      <c r="C74" s="80"/>
      <c r="D74" s="21"/>
      <c r="E74" s="21"/>
      <c r="F74" s="21"/>
      <c r="G74" s="22">
        <f t="shared" ref="G74:S75" si="19">G109+G117</f>
        <v>3.9947860674844619E-2</v>
      </c>
      <c r="H74" s="22">
        <f t="shared" si="19"/>
        <v>2.7470654217731413E-2</v>
      </c>
      <c r="I74" s="22">
        <f t="shared" si="19"/>
        <v>-4.1320641323091406E-3</v>
      </c>
      <c r="J74" s="22">
        <f t="shared" si="19"/>
        <v>-2.276560560179855E-2</v>
      </c>
      <c r="K74" s="22">
        <f t="shared" si="19"/>
        <v>-4.682905848734728E-2</v>
      </c>
      <c r="L74" s="69">
        <f t="shared" si="19"/>
        <v>-7.2488421744496684E-2</v>
      </c>
      <c r="M74" s="69">
        <f t="shared" si="19"/>
        <v>-8.3390992858615717E-2</v>
      </c>
      <c r="N74" s="69">
        <f t="shared" si="19"/>
        <v>-8.5123927112692815E-2</v>
      </c>
      <c r="O74" s="69">
        <f t="shared" si="19"/>
        <v>-9.1000899168821509E-2</v>
      </c>
      <c r="P74" s="69">
        <f t="shared" si="19"/>
        <v>-9.1520157673530556E-2</v>
      </c>
      <c r="Q74" s="69">
        <f t="shared" si="19"/>
        <v>-9.683143335875577E-2</v>
      </c>
      <c r="R74" s="69">
        <f t="shared" si="19"/>
        <v>-0.10192166086164069</v>
      </c>
      <c r="S74" s="22">
        <f t="shared" si="19"/>
        <v>-0.10649814550216266</v>
      </c>
      <c r="T74" s="52" t="s">
        <v>161</v>
      </c>
    </row>
    <row r="75" spans="1:20" s="31" customFormat="1" ht="15" customHeight="1" x14ac:dyDescent="0.25">
      <c r="A75" s="94" t="s">
        <v>183</v>
      </c>
      <c r="B75" s="95"/>
      <c r="C75" s="95"/>
      <c r="D75" s="23"/>
      <c r="E75" s="23"/>
      <c r="F75" s="23"/>
      <c r="G75" s="24">
        <f t="shared" si="19"/>
        <v>-9.1309933625634623E-2</v>
      </c>
      <c r="H75" s="24">
        <f t="shared" si="19"/>
        <v>5.3096891439945698E-2</v>
      </c>
      <c r="I75" s="24">
        <f t="shared" si="19"/>
        <v>-7.5394455681813799E-2</v>
      </c>
      <c r="J75" s="24">
        <f t="shared" si="19"/>
        <v>9.1969266250071569E-2</v>
      </c>
      <c r="K75" s="24">
        <f t="shared" si="19"/>
        <v>0.11301613205189516</v>
      </c>
      <c r="L75" s="24">
        <f t="shared" si="19"/>
        <v>2.0999134349457507E-2</v>
      </c>
      <c r="M75" s="24">
        <f t="shared" si="19"/>
        <v>0.16573383658993948</v>
      </c>
      <c r="N75" s="24">
        <f t="shared" si="19"/>
        <v>0.12024232195548139</v>
      </c>
      <c r="O75" s="24">
        <f t="shared" si="19"/>
        <v>0.13530740945393771</v>
      </c>
      <c r="P75" s="24">
        <f t="shared" si="19"/>
        <v>9.786254197329354E-2</v>
      </c>
      <c r="Q75" s="24">
        <f t="shared" si="19"/>
        <v>3.6654354502157156E-2</v>
      </c>
      <c r="R75" s="24">
        <f t="shared" si="19"/>
        <v>0.1595241345728465</v>
      </c>
      <c r="S75" s="24">
        <f t="shared" si="19"/>
        <v>0.1711661107510242</v>
      </c>
      <c r="T75" s="52" t="s">
        <v>161</v>
      </c>
    </row>
    <row r="76" spans="1:20" s="31" customFormat="1" ht="15" customHeight="1" x14ac:dyDescent="0.25">
      <c r="A76" s="12" t="s">
        <v>186</v>
      </c>
      <c r="B76" s="96"/>
      <c r="C76" s="96"/>
      <c r="D76" s="97"/>
      <c r="E76" s="97"/>
      <c r="F76" s="97"/>
      <c r="G76" s="98"/>
      <c r="H76" s="98"/>
      <c r="I76" s="98"/>
      <c r="J76" s="98"/>
      <c r="K76" s="98"/>
      <c r="L76" s="98"/>
      <c r="M76" s="98"/>
      <c r="N76" s="98"/>
      <c r="O76" s="98"/>
      <c r="P76" s="98"/>
      <c r="Q76" s="98"/>
      <c r="R76" s="98"/>
      <c r="S76" s="98"/>
    </row>
    <row r="77" spans="1:20" s="31" customFormat="1" ht="15" customHeight="1" x14ac:dyDescent="0.25">
      <c r="A77" s="79" t="s">
        <v>181</v>
      </c>
      <c r="B77" s="80"/>
      <c r="C77" s="80"/>
      <c r="D77" s="21"/>
      <c r="E77" s="21"/>
      <c r="F77" s="21"/>
      <c r="G77" s="22">
        <f t="shared" ref="G77:R77" si="20">G41</f>
        <v>-0.78702864369436554</v>
      </c>
      <c r="H77" s="22">
        <f t="shared" si="20"/>
        <v>-0.13168939320988021</v>
      </c>
      <c r="I77" s="22">
        <f t="shared" si="20"/>
        <v>-0.38305639600134411</v>
      </c>
      <c r="J77" s="22">
        <f t="shared" si="20"/>
        <v>4.9779388740103556E-2</v>
      </c>
      <c r="K77" s="22">
        <f t="shared" si="20"/>
        <v>-0.20388956513434398</v>
      </c>
      <c r="L77" s="69">
        <f t="shared" si="20"/>
        <v>-0.45834701162937086</v>
      </c>
      <c r="M77" s="69">
        <f t="shared" si="20"/>
        <v>0.19248892774114212</v>
      </c>
      <c r="N77" s="69">
        <f t="shared" si="20"/>
        <v>2.7891736615738363E-3</v>
      </c>
      <c r="O77" s="69">
        <f t="shared" si="20"/>
        <v>0.2032832965127013</v>
      </c>
      <c r="P77" s="69">
        <f t="shared" si="20"/>
        <v>0.17465730187866987</v>
      </c>
      <c r="Q77" s="69">
        <f t="shared" si="20"/>
        <v>-7.4133098117512675E-2</v>
      </c>
      <c r="R77" s="69">
        <f t="shared" si="20"/>
        <v>5.0075884040221924E-2</v>
      </c>
      <c r="S77" s="22">
        <f>S41</f>
        <v>0.23386040554842627</v>
      </c>
    </row>
    <row r="78" spans="1:20" s="31" customFormat="1" ht="15" customHeight="1" x14ac:dyDescent="0.25">
      <c r="A78" s="50" t="s">
        <v>182</v>
      </c>
      <c r="B78" s="80"/>
      <c r="C78" s="80"/>
      <c r="D78" s="21"/>
      <c r="E78" s="21"/>
      <c r="F78" s="21"/>
      <c r="G78" s="22">
        <f t="shared" ref="G78:S78" si="21">G77-G79</f>
        <v>-0.50234375547878285</v>
      </c>
      <c r="H78" s="22">
        <f t="shared" si="21"/>
        <v>-0.28744255940511798</v>
      </c>
      <c r="I78" s="22">
        <f t="shared" si="21"/>
        <v>-0.1403097945595092</v>
      </c>
      <c r="J78" s="22">
        <f t="shared" si="21"/>
        <v>-0.24642094201322018</v>
      </c>
      <c r="K78" s="22">
        <f t="shared" si="21"/>
        <v>-0.54611957031108116</v>
      </c>
      <c r="L78" s="69">
        <f t="shared" si="21"/>
        <v>-0.51815186344615971</v>
      </c>
      <c r="M78" s="69">
        <f t="shared" si="21"/>
        <v>-0.25439963408090482</v>
      </c>
      <c r="N78" s="69">
        <f t="shared" si="21"/>
        <v>-0.33280641453569282</v>
      </c>
      <c r="O78" s="69">
        <f t="shared" si="21"/>
        <v>-0.17054435943207188</v>
      </c>
      <c r="P78" s="69">
        <f t="shared" si="21"/>
        <v>-0.11151332296022895</v>
      </c>
      <c r="Q78" s="69">
        <f t="shared" si="21"/>
        <v>-0.18535195947916491</v>
      </c>
      <c r="R78" s="69">
        <f t="shared" si="21"/>
        <v>-0.43070545085264533</v>
      </c>
      <c r="S78" s="22">
        <f t="shared" si="21"/>
        <v>-0.2619744174830031</v>
      </c>
    </row>
    <row r="79" spans="1:20" s="31" customFormat="1" ht="15" customHeight="1" x14ac:dyDescent="0.25">
      <c r="A79" s="94" t="s">
        <v>183</v>
      </c>
      <c r="B79" s="95"/>
      <c r="C79" s="95"/>
      <c r="D79" s="23"/>
      <c r="E79" s="23"/>
      <c r="F79" s="23"/>
      <c r="G79" s="24">
        <f t="shared" ref="G79:R79" si="22">G67+G71+G75</f>
        <v>-0.28468488821558274</v>
      </c>
      <c r="H79" s="24">
        <f t="shared" si="22"/>
        <v>0.15575316619523777</v>
      </c>
      <c r="I79" s="24">
        <f t="shared" si="22"/>
        <v>-0.24274660144183491</v>
      </c>
      <c r="J79" s="24">
        <f t="shared" si="22"/>
        <v>0.29620033075332375</v>
      </c>
      <c r="K79" s="24">
        <f t="shared" si="22"/>
        <v>0.34223000517673718</v>
      </c>
      <c r="L79" s="81">
        <f t="shared" si="22"/>
        <v>5.9804851816788865E-2</v>
      </c>
      <c r="M79" s="81">
        <f t="shared" si="22"/>
        <v>0.44688856182204695</v>
      </c>
      <c r="N79" s="81">
        <f t="shared" si="22"/>
        <v>0.33559558819726665</v>
      </c>
      <c r="O79" s="81">
        <f t="shared" si="22"/>
        <v>0.37382765594477319</v>
      </c>
      <c r="P79" s="81">
        <f t="shared" si="22"/>
        <v>0.28617062483889882</v>
      </c>
      <c r="Q79" s="81">
        <f t="shared" si="22"/>
        <v>0.11121886136165224</v>
      </c>
      <c r="R79" s="81">
        <f t="shared" si="22"/>
        <v>0.48078133489286723</v>
      </c>
      <c r="S79" s="24">
        <f>S67+S71+S75</f>
        <v>0.49583482303142934</v>
      </c>
    </row>
    <row r="80" spans="1:20" ht="89.25" customHeight="1" x14ac:dyDescent="0.25">
      <c r="A80" s="239" t="s">
        <v>236</v>
      </c>
      <c r="B80" s="240"/>
      <c r="C80" s="240"/>
      <c r="D80" s="241"/>
      <c r="E80" s="241"/>
      <c r="F80" s="241"/>
      <c r="G80" s="241"/>
      <c r="H80" s="241"/>
      <c r="I80" s="241"/>
      <c r="J80" s="241"/>
      <c r="K80" s="241"/>
      <c r="L80" s="241"/>
      <c r="M80" s="241"/>
      <c r="N80" s="241"/>
      <c r="O80" s="241"/>
      <c r="P80" s="241"/>
      <c r="Q80" s="241"/>
      <c r="R80" s="241"/>
      <c r="S80" s="241"/>
    </row>
    <row r="81" spans="1:20" ht="36" x14ac:dyDescent="0.25">
      <c r="A81" s="99" t="s">
        <v>187</v>
      </c>
      <c r="B81" s="99"/>
      <c r="C81" s="99"/>
      <c r="D81" s="99"/>
      <c r="E81" s="99"/>
      <c r="F81" s="99"/>
      <c r="G81" s="99"/>
      <c r="H81" s="99"/>
      <c r="I81" s="99"/>
      <c r="J81" s="99"/>
      <c r="K81" s="99"/>
      <c r="L81" s="99"/>
      <c r="M81" s="99"/>
      <c r="N81" s="99"/>
      <c r="O81" s="99"/>
      <c r="P81" s="99"/>
      <c r="Q81" s="99"/>
      <c r="R81" s="99"/>
      <c r="S81" s="99"/>
    </row>
    <row r="82" spans="1:20" ht="15" customHeight="1" x14ac:dyDescent="0.25"/>
    <row r="83" spans="1:20" ht="15" customHeight="1" x14ac:dyDescent="0.25">
      <c r="A83" s="101" t="s">
        <v>188</v>
      </c>
    </row>
    <row r="84" spans="1:20" ht="15" customHeight="1" x14ac:dyDescent="0.25">
      <c r="A84" s="101" t="s">
        <v>189</v>
      </c>
      <c r="F84" s="102"/>
      <c r="G84" s="103">
        <f t="shared" ref="G84:R84" si="23">G8-G13+G9+G47</f>
        <v>0</v>
      </c>
      <c r="H84" s="103">
        <f t="shared" si="23"/>
        <v>0</v>
      </c>
      <c r="I84" s="103">
        <f t="shared" si="23"/>
        <v>-3.1086244689504383E-15</v>
      </c>
      <c r="J84" s="103">
        <f t="shared" si="23"/>
        <v>0</v>
      </c>
      <c r="K84" s="103">
        <f t="shared" si="23"/>
        <v>-9.7699626167013776E-15</v>
      </c>
      <c r="L84" s="103">
        <f t="shared" si="23"/>
        <v>7.9936057773011271E-15</v>
      </c>
      <c r="M84" s="103">
        <f t="shared" si="23"/>
        <v>-3.5527136788005009E-15</v>
      </c>
      <c r="N84" s="103">
        <f t="shared" si="23"/>
        <v>7.3274719625260332E-15</v>
      </c>
      <c r="O84" s="103">
        <f t="shared" si="23"/>
        <v>0</v>
      </c>
      <c r="P84" s="103">
        <f t="shared" si="23"/>
        <v>-1.2434497875801753E-14</v>
      </c>
      <c r="Q84" s="103">
        <f t="shared" si="23"/>
        <v>7.1054273576010019E-15</v>
      </c>
      <c r="R84" s="103">
        <f t="shared" si="23"/>
        <v>-7.3274719625260332E-15</v>
      </c>
      <c r="S84" s="103">
        <f>S8-S13+S9+S47</f>
        <v>0</v>
      </c>
    </row>
    <row r="85" spans="1:20" ht="15" customHeight="1" x14ac:dyDescent="0.25">
      <c r="A85" s="101" t="s">
        <v>190</v>
      </c>
      <c r="F85" s="102"/>
      <c r="G85" s="103">
        <f t="shared" ref="G85:R85" si="24">G13-G14-G19-G25-G31-G37-G45</f>
        <v>4.4408920985006262E-15</v>
      </c>
      <c r="H85" s="103">
        <f t="shared" si="24"/>
        <v>-6.5503158452884236E-15</v>
      </c>
      <c r="I85" s="103">
        <f t="shared" si="24"/>
        <v>4.4408920985006262E-15</v>
      </c>
      <c r="J85" s="103">
        <f t="shared" si="24"/>
        <v>-7.7715611723760958E-15</v>
      </c>
      <c r="K85" s="103">
        <f t="shared" si="24"/>
        <v>7.2164496600635175E-15</v>
      </c>
      <c r="L85" s="103">
        <f t="shared" si="24"/>
        <v>-1.099120794378905E-14</v>
      </c>
      <c r="M85" s="103">
        <f t="shared" si="24"/>
        <v>8.3266726846886741E-15</v>
      </c>
      <c r="N85" s="103">
        <f t="shared" si="24"/>
        <v>1.3322676295501878E-15</v>
      </c>
      <c r="O85" s="103">
        <f t="shared" si="24"/>
        <v>-8.8817841970012523E-16</v>
      </c>
      <c r="P85" s="103">
        <f t="shared" si="24"/>
        <v>-3.5527136788005009E-15</v>
      </c>
      <c r="Q85" s="103">
        <f t="shared" si="24"/>
        <v>1.0103029524088925E-14</v>
      </c>
      <c r="R85" s="103">
        <f t="shared" si="24"/>
        <v>-6.2727600891321345E-15</v>
      </c>
      <c r="S85" s="103">
        <f>S13-S14-S19-S25-S31-S37-S45</f>
        <v>2.4424906541753444E-15</v>
      </c>
    </row>
    <row r="86" spans="1:20" ht="15" customHeight="1" x14ac:dyDescent="0.25">
      <c r="A86" s="101" t="s">
        <v>191</v>
      </c>
      <c r="F86" s="102"/>
      <c r="G86" s="103">
        <f t="shared" ref="G86:R86" si="25">G47-G49-G53-G54-G55-G56-G57</f>
        <v>0</v>
      </c>
      <c r="H86" s="103">
        <f t="shared" si="25"/>
        <v>0</v>
      </c>
      <c r="I86" s="103">
        <f t="shared" si="25"/>
        <v>-1.7763568394002505E-15</v>
      </c>
      <c r="J86" s="103">
        <f t="shared" si="25"/>
        <v>0</v>
      </c>
      <c r="K86" s="103">
        <f t="shared" si="25"/>
        <v>-6.2172489379008766E-15</v>
      </c>
      <c r="L86" s="103">
        <f t="shared" si="25"/>
        <v>3.9968028886505635E-15</v>
      </c>
      <c r="M86" s="103">
        <f t="shared" si="25"/>
        <v>-5.3290705182007514E-15</v>
      </c>
      <c r="N86" s="103">
        <f t="shared" si="25"/>
        <v>1.0658141036401503E-14</v>
      </c>
      <c r="O86" s="103">
        <f t="shared" si="25"/>
        <v>5.3290705182007514E-15</v>
      </c>
      <c r="P86" s="103">
        <f t="shared" si="25"/>
        <v>-1.9539925233402755E-14</v>
      </c>
      <c r="Q86" s="103">
        <f t="shared" si="25"/>
        <v>1.021405182655144E-14</v>
      </c>
      <c r="R86" s="103">
        <f t="shared" si="25"/>
        <v>-5.9952043329758453E-15</v>
      </c>
      <c r="S86" s="103">
        <f>S47-S49-S53-S54-S55-S56-S57</f>
        <v>2.2204460492503131E-16</v>
      </c>
    </row>
    <row r="87" spans="1:20" ht="15" customHeight="1" x14ac:dyDescent="0.25">
      <c r="A87" s="101"/>
      <c r="F87" s="102"/>
      <c r="G87" s="103"/>
      <c r="H87" s="103"/>
      <c r="I87" s="103"/>
      <c r="J87" s="103"/>
      <c r="K87" s="103"/>
      <c r="L87" s="103"/>
      <c r="M87" s="103"/>
      <c r="N87" s="103"/>
      <c r="O87" s="103"/>
      <c r="P87" s="103"/>
      <c r="Q87" s="103"/>
      <c r="R87" s="103"/>
      <c r="S87" s="103"/>
    </row>
    <row r="88" spans="1:20" ht="15" customHeight="1" x14ac:dyDescent="0.25">
      <c r="A88" s="104" t="s">
        <v>192</v>
      </c>
    </row>
    <row r="89" spans="1:20" ht="15" customHeight="1" x14ac:dyDescent="0.25">
      <c r="A89" s="64" t="s">
        <v>193</v>
      </c>
      <c r="B89" s="65"/>
      <c r="C89" s="105"/>
      <c r="D89" s="97"/>
      <c r="E89" s="97"/>
      <c r="F89" s="97"/>
      <c r="G89" s="97"/>
      <c r="H89" s="97"/>
      <c r="I89" s="97"/>
      <c r="J89" s="97"/>
      <c r="K89" s="97"/>
      <c r="L89" s="97"/>
      <c r="M89" s="97"/>
      <c r="N89" s="97"/>
      <c r="O89" s="97"/>
      <c r="P89" s="97"/>
      <c r="Q89" s="97"/>
      <c r="R89" s="97"/>
      <c r="S89" s="97"/>
    </row>
    <row r="90" spans="1:20" ht="15" customHeight="1" x14ac:dyDescent="0.25">
      <c r="A90" s="106" t="s">
        <v>194</v>
      </c>
      <c r="B90" s="65"/>
      <c r="C90" s="105"/>
      <c r="D90" s="97"/>
      <c r="E90" s="97"/>
      <c r="F90" s="97"/>
      <c r="G90" s="107">
        <v>0</v>
      </c>
      <c r="H90" s="107">
        <v>0</v>
      </c>
      <c r="I90" s="107">
        <v>0</v>
      </c>
      <c r="J90" s="107">
        <v>0</v>
      </c>
      <c r="K90" s="107">
        <v>0</v>
      </c>
      <c r="L90" s="107">
        <v>0</v>
      </c>
      <c r="M90" s="107">
        <v>0</v>
      </c>
      <c r="N90" s="107">
        <v>0</v>
      </c>
      <c r="O90" s="107">
        <v>0</v>
      </c>
      <c r="P90" s="107">
        <v>0</v>
      </c>
      <c r="Q90" s="107">
        <v>0</v>
      </c>
      <c r="R90" s="107">
        <v>0</v>
      </c>
      <c r="S90" s="107">
        <v>0</v>
      </c>
      <c r="T90" s="52" t="s">
        <v>237</v>
      </c>
    </row>
    <row r="91" spans="1:20" ht="15" customHeight="1" x14ac:dyDescent="0.25">
      <c r="A91" s="56" t="s">
        <v>195</v>
      </c>
      <c r="B91" s="61"/>
      <c r="C91" s="57"/>
      <c r="D91" s="23"/>
      <c r="E91" s="23"/>
      <c r="F91" s="23"/>
      <c r="G91" s="108">
        <v>0</v>
      </c>
      <c r="H91" s="108">
        <v>0</v>
      </c>
      <c r="I91" s="108">
        <v>0</v>
      </c>
      <c r="J91" s="108">
        <v>0</v>
      </c>
      <c r="K91" s="108">
        <v>0</v>
      </c>
      <c r="L91" s="108">
        <v>0</v>
      </c>
      <c r="M91" s="108">
        <v>0</v>
      </c>
      <c r="N91" s="108">
        <v>0</v>
      </c>
      <c r="O91" s="108">
        <v>0</v>
      </c>
      <c r="P91" s="108">
        <v>0</v>
      </c>
      <c r="Q91" s="108">
        <v>0</v>
      </c>
      <c r="R91" s="108">
        <v>0</v>
      </c>
      <c r="S91" s="108">
        <v>0</v>
      </c>
    </row>
    <row r="92" spans="1:20" ht="15" customHeight="1" x14ac:dyDescent="0.25">
      <c r="A92" s="106" t="s">
        <v>196</v>
      </c>
      <c r="B92" s="65"/>
      <c r="C92" s="105"/>
      <c r="D92" s="97"/>
      <c r="E92" s="97"/>
      <c r="F92" s="97"/>
      <c r="G92" s="107">
        <v>-0.20206681641077409</v>
      </c>
      <c r="H92" s="107">
        <v>-5.5548675284596699E-2</v>
      </c>
      <c r="I92" s="107">
        <v>-7.5789197187583854E-2</v>
      </c>
      <c r="J92" s="107">
        <v>-1.205171537585888E-2</v>
      </c>
      <c r="K92" s="107">
        <v>-6.8145856821136955E-2</v>
      </c>
      <c r="L92" s="107">
        <v>-8.5076164624827547E-2</v>
      </c>
      <c r="M92" s="107">
        <v>1.7300571995561752E-2</v>
      </c>
      <c r="N92" s="107">
        <v>-1.060247936460192E-2</v>
      </c>
      <c r="O92" s="107">
        <v>3.1643200381954235E-2</v>
      </c>
      <c r="P92" s="107">
        <v>3.6234914339336663E-2</v>
      </c>
      <c r="Q92" s="107">
        <v>-3.0753431728508837E-3</v>
      </c>
      <c r="R92" s="107">
        <v>-1.4758977267924484E-3</v>
      </c>
      <c r="S92" s="107">
        <v>3.1837792936441504E-2</v>
      </c>
    </row>
    <row r="93" spans="1:20" ht="15" customHeight="1" x14ac:dyDescent="0.25">
      <c r="A93" s="56" t="s">
        <v>197</v>
      </c>
      <c r="B93" s="61"/>
      <c r="C93" s="57"/>
      <c r="D93" s="23"/>
      <c r="E93" s="23"/>
      <c r="F93" s="23"/>
      <c r="G93" s="108">
        <v>0</v>
      </c>
      <c r="H93" s="108">
        <v>0</v>
      </c>
      <c r="I93" s="108">
        <v>0</v>
      </c>
      <c r="J93" s="108">
        <v>0</v>
      </c>
      <c r="K93" s="108">
        <v>0</v>
      </c>
      <c r="L93" s="108">
        <v>0</v>
      </c>
      <c r="M93" s="108">
        <v>0</v>
      </c>
      <c r="N93" s="108">
        <v>0</v>
      </c>
      <c r="O93" s="108">
        <v>0</v>
      </c>
      <c r="P93" s="108">
        <v>0</v>
      </c>
      <c r="Q93" s="108">
        <v>0</v>
      </c>
      <c r="R93" s="108">
        <v>0</v>
      </c>
      <c r="S93" s="108">
        <v>0</v>
      </c>
    </row>
    <row r="94" spans="1:20" ht="15" customHeight="1" x14ac:dyDescent="0.25">
      <c r="A94" s="8"/>
      <c r="G94" s="109"/>
      <c r="H94" s="109"/>
      <c r="I94" s="109"/>
      <c r="J94" s="109"/>
      <c r="K94" s="109"/>
      <c r="L94" s="109"/>
      <c r="M94" s="109"/>
      <c r="N94" s="109"/>
      <c r="O94" s="109"/>
      <c r="P94" s="109"/>
      <c r="Q94" s="109"/>
      <c r="R94" s="109"/>
      <c r="S94" s="109"/>
    </row>
    <row r="95" spans="1:20" ht="15" customHeight="1" x14ac:dyDescent="0.25">
      <c r="A95" s="64" t="s">
        <v>185</v>
      </c>
      <c r="B95" s="65"/>
      <c r="C95" s="105"/>
      <c r="D95" s="97"/>
      <c r="E95" s="97"/>
      <c r="F95" s="97"/>
      <c r="G95" s="107"/>
      <c r="H95" s="107"/>
      <c r="I95" s="107"/>
      <c r="J95" s="107"/>
      <c r="K95" s="107"/>
      <c r="L95" s="107"/>
      <c r="M95" s="107"/>
      <c r="N95" s="107"/>
      <c r="O95" s="107"/>
      <c r="P95" s="107"/>
      <c r="Q95" s="107"/>
      <c r="R95" s="107"/>
      <c r="S95" s="107"/>
    </row>
    <row r="96" spans="1:20" ht="15" customHeight="1" x14ac:dyDescent="0.25">
      <c r="A96" s="106" t="s">
        <v>198</v>
      </c>
      <c r="B96" s="65"/>
      <c r="C96" s="105"/>
      <c r="D96" s="97"/>
      <c r="E96" s="97"/>
      <c r="F96" s="97"/>
      <c r="G96" s="107">
        <v>-0.10187126994241252</v>
      </c>
      <c r="H96" s="107">
        <v>-8.474997111024167E-2</v>
      </c>
      <c r="I96" s="107">
        <v>-5.5970205518147721E-2</v>
      </c>
      <c r="J96" s="107">
        <v>-8.4528135777134653E-2</v>
      </c>
      <c r="K96" s="107">
        <v>-9.6559005438048212E-2</v>
      </c>
      <c r="L96" s="107">
        <v>-6.2023063591857851E-2</v>
      </c>
      <c r="M96" s="107">
        <v>-8.1483334306315755E-2</v>
      </c>
      <c r="N96" s="107">
        <v>-5.3169066799161495E-2</v>
      </c>
      <c r="O96" s="107">
        <v>-6.4616251379230077E-2</v>
      </c>
      <c r="P96" s="107">
        <v>-2.0095608220060852E-2</v>
      </c>
      <c r="Q96" s="107">
        <v>-2.0193313591313784E-2</v>
      </c>
      <c r="R96" s="107">
        <v>-3.7576632590000644E-2</v>
      </c>
      <c r="S96" s="107">
        <v>-3.5685459845447132E-2</v>
      </c>
      <c r="T96" s="52" t="s">
        <v>237</v>
      </c>
    </row>
    <row r="97" spans="1:20" ht="15" customHeight="1" x14ac:dyDescent="0.25">
      <c r="A97" s="50" t="s">
        <v>199</v>
      </c>
      <c r="B97" s="33"/>
      <c r="C97" s="51"/>
      <c r="D97" s="21"/>
      <c r="E97" s="21"/>
      <c r="F97" s="21"/>
      <c r="G97" s="110">
        <v>0</v>
      </c>
      <c r="H97" s="110">
        <v>0</v>
      </c>
      <c r="I97" s="110">
        <v>0</v>
      </c>
      <c r="J97" s="110">
        <v>0</v>
      </c>
      <c r="K97" s="110">
        <v>0</v>
      </c>
      <c r="L97" s="110">
        <v>0</v>
      </c>
      <c r="M97" s="110">
        <v>0</v>
      </c>
      <c r="N97" s="110">
        <v>0</v>
      </c>
      <c r="O97" s="110">
        <v>0</v>
      </c>
      <c r="P97" s="110">
        <v>0</v>
      </c>
      <c r="Q97" s="110">
        <v>0</v>
      </c>
      <c r="R97" s="110">
        <v>0</v>
      </c>
      <c r="S97" s="110">
        <v>0</v>
      </c>
    </row>
    <row r="98" spans="1:20" ht="15" customHeight="1" x14ac:dyDescent="0.25">
      <c r="A98" s="50" t="s">
        <v>200</v>
      </c>
      <c r="B98" s="33"/>
      <c r="C98" s="51"/>
      <c r="D98" s="21"/>
      <c r="E98" s="21"/>
      <c r="F98" s="21"/>
      <c r="G98" s="110">
        <v>0</v>
      </c>
      <c r="H98" s="110">
        <v>0</v>
      </c>
      <c r="I98" s="110">
        <v>0</v>
      </c>
      <c r="J98" s="110">
        <v>0</v>
      </c>
      <c r="K98" s="110">
        <v>0</v>
      </c>
      <c r="L98" s="110">
        <v>0</v>
      </c>
      <c r="M98" s="110">
        <v>0</v>
      </c>
      <c r="N98" s="110">
        <v>0</v>
      </c>
      <c r="O98" s="110">
        <v>0</v>
      </c>
      <c r="P98" s="110">
        <v>0</v>
      </c>
      <c r="Q98" s="110">
        <v>0</v>
      </c>
      <c r="R98" s="110">
        <v>0</v>
      </c>
      <c r="S98" s="110">
        <v>0</v>
      </c>
    </row>
    <row r="99" spans="1:20" ht="15" customHeight="1" x14ac:dyDescent="0.25">
      <c r="A99" s="56" t="s">
        <v>201</v>
      </c>
      <c r="B99" s="61"/>
      <c r="C99" s="57"/>
      <c r="D99" s="23"/>
      <c r="E99" s="23"/>
      <c r="F99" s="23"/>
      <c r="G99" s="108">
        <v>0</v>
      </c>
      <c r="H99" s="108">
        <v>0</v>
      </c>
      <c r="I99" s="108">
        <v>0</v>
      </c>
      <c r="J99" s="108">
        <v>0</v>
      </c>
      <c r="K99" s="108">
        <v>0</v>
      </c>
      <c r="L99" s="108">
        <v>0</v>
      </c>
      <c r="M99" s="108">
        <v>0</v>
      </c>
      <c r="N99" s="108">
        <v>0</v>
      </c>
      <c r="O99" s="108">
        <v>0</v>
      </c>
      <c r="P99" s="108">
        <v>0</v>
      </c>
      <c r="Q99" s="108">
        <v>0</v>
      </c>
      <c r="R99" s="108">
        <v>0</v>
      </c>
      <c r="S99" s="108">
        <v>0</v>
      </c>
    </row>
    <row r="100" spans="1:20" ht="15" customHeight="1" x14ac:dyDescent="0.25">
      <c r="A100" s="50" t="s">
        <v>202</v>
      </c>
      <c r="B100" s="33"/>
      <c r="C100" s="51"/>
      <c r="D100" s="21"/>
      <c r="E100" s="21"/>
      <c r="F100" s="21"/>
      <c r="G100" s="110">
        <v>-5.1362072950790004E-2</v>
      </c>
      <c r="H100" s="110">
        <v>8.0567545657677112E-2</v>
      </c>
      <c r="I100" s="110">
        <v>-7.952651981412294E-2</v>
      </c>
      <c r="J100" s="110">
        <v>6.9203660648273019E-2</v>
      </c>
      <c r="K100" s="110">
        <v>6.618707356454788E-2</v>
      </c>
      <c r="L100" s="110">
        <v>-5.148928739503917E-2</v>
      </c>
      <c r="M100" s="110">
        <v>8.2342843731323764E-2</v>
      </c>
      <c r="N100" s="110">
        <v>3.5118394842788565E-2</v>
      </c>
      <c r="O100" s="110">
        <v>4.4306510285116209E-2</v>
      </c>
      <c r="P100" s="110">
        <v>6.3423842997629883E-3</v>
      </c>
      <c r="Q100" s="110">
        <v>-6.017707885659862E-2</v>
      </c>
      <c r="R100" s="110">
        <v>5.7602473711205818E-2</v>
      </c>
      <c r="S100" s="110">
        <v>6.4667965248861536E-2</v>
      </c>
    </row>
    <row r="101" spans="1:20" ht="15" customHeight="1" x14ac:dyDescent="0.25">
      <c r="A101" s="50" t="s">
        <v>203</v>
      </c>
      <c r="B101" s="33"/>
      <c r="C101" s="51"/>
      <c r="D101" s="21"/>
      <c r="E101" s="21"/>
      <c r="F101" s="21"/>
      <c r="G101" s="110">
        <v>0</v>
      </c>
      <c r="H101" s="110">
        <v>0</v>
      </c>
      <c r="I101" s="110">
        <v>0</v>
      </c>
      <c r="J101" s="110">
        <v>0</v>
      </c>
      <c r="K101" s="110">
        <v>0</v>
      </c>
      <c r="L101" s="110">
        <v>0</v>
      </c>
      <c r="M101" s="110">
        <v>0</v>
      </c>
      <c r="N101" s="110">
        <v>0</v>
      </c>
      <c r="O101" s="110">
        <v>0</v>
      </c>
      <c r="P101" s="110">
        <v>0</v>
      </c>
      <c r="Q101" s="110">
        <v>0</v>
      </c>
      <c r="R101" s="110">
        <v>0</v>
      </c>
      <c r="S101" s="110">
        <v>0</v>
      </c>
    </row>
    <row r="102" spans="1:20" ht="15" customHeight="1" x14ac:dyDescent="0.25">
      <c r="A102" s="50" t="s">
        <v>204</v>
      </c>
      <c r="B102" s="33"/>
      <c r="C102" s="51"/>
      <c r="D102" s="21"/>
      <c r="E102" s="21"/>
      <c r="F102" s="21"/>
      <c r="G102" s="110">
        <v>0</v>
      </c>
      <c r="H102" s="110">
        <v>0</v>
      </c>
      <c r="I102" s="110">
        <v>0</v>
      </c>
      <c r="J102" s="110">
        <v>0</v>
      </c>
      <c r="K102" s="110">
        <v>0</v>
      </c>
      <c r="L102" s="110">
        <v>0</v>
      </c>
      <c r="M102" s="110">
        <v>0</v>
      </c>
      <c r="N102" s="110">
        <v>0</v>
      </c>
      <c r="O102" s="110">
        <v>0</v>
      </c>
      <c r="P102" s="110">
        <v>0</v>
      </c>
      <c r="Q102" s="110">
        <v>0</v>
      </c>
      <c r="R102" s="110">
        <v>0</v>
      </c>
      <c r="S102" s="110">
        <v>0</v>
      </c>
    </row>
    <row r="103" spans="1:20" ht="15" customHeight="1" x14ac:dyDescent="0.25">
      <c r="A103" s="56" t="s">
        <v>205</v>
      </c>
      <c r="B103" s="61"/>
      <c r="C103" s="57"/>
      <c r="D103" s="23"/>
      <c r="E103" s="23"/>
      <c r="F103" s="23"/>
      <c r="G103" s="108">
        <v>0</v>
      </c>
      <c r="H103" s="108">
        <v>0</v>
      </c>
      <c r="I103" s="108">
        <v>0</v>
      </c>
      <c r="J103" s="108">
        <v>0</v>
      </c>
      <c r="K103" s="108">
        <v>0</v>
      </c>
      <c r="L103" s="108">
        <v>0</v>
      </c>
      <c r="M103" s="108">
        <v>0</v>
      </c>
      <c r="N103" s="108">
        <v>0</v>
      </c>
      <c r="O103" s="108">
        <v>0</v>
      </c>
      <c r="P103" s="108">
        <v>0</v>
      </c>
      <c r="Q103" s="108">
        <v>0</v>
      </c>
      <c r="R103" s="108">
        <v>0</v>
      </c>
      <c r="S103" s="108">
        <v>0</v>
      </c>
    </row>
    <row r="104" spans="1:20" ht="15" customHeight="1" x14ac:dyDescent="0.25"/>
    <row r="105" spans="1:20" ht="15" customHeight="1" x14ac:dyDescent="0.25"/>
    <row r="106" spans="1:20" ht="15" customHeight="1" x14ac:dyDescent="0.25">
      <c r="A106" s="86" t="s">
        <v>179</v>
      </c>
      <c r="B106" s="87"/>
      <c r="C106" s="87"/>
      <c r="D106" s="88"/>
      <c r="E106" s="88"/>
      <c r="F106" s="88"/>
      <c r="G106" s="88"/>
      <c r="H106" s="88"/>
      <c r="I106" s="88"/>
      <c r="J106" s="88"/>
      <c r="K106" s="88"/>
      <c r="L106" s="111"/>
      <c r="M106" s="111"/>
      <c r="N106" s="111"/>
      <c r="O106" s="111"/>
      <c r="P106" s="111"/>
      <c r="Q106" s="111"/>
      <c r="R106" s="111"/>
      <c r="S106" s="111"/>
    </row>
    <row r="107" spans="1:20" ht="15" customHeight="1" x14ac:dyDescent="0.25">
      <c r="A107" s="12" t="s">
        <v>206</v>
      </c>
      <c r="B107" s="96"/>
      <c r="C107" s="96"/>
      <c r="D107" s="97"/>
      <c r="E107" s="97"/>
      <c r="F107" s="97"/>
      <c r="G107" s="97"/>
      <c r="H107" s="107"/>
      <c r="I107" s="107"/>
      <c r="J107" s="107"/>
      <c r="K107" s="107"/>
      <c r="L107" s="107"/>
      <c r="M107" s="107"/>
      <c r="N107" s="107"/>
      <c r="O107" s="107"/>
      <c r="P107" s="107"/>
      <c r="Q107" s="107"/>
      <c r="R107" s="107"/>
      <c r="S107" s="107"/>
    </row>
    <row r="108" spans="1:20" ht="15" customHeight="1" x14ac:dyDescent="0.25">
      <c r="A108" s="79" t="s">
        <v>181</v>
      </c>
      <c r="B108" s="80"/>
      <c r="C108" s="80"/>
      <c r="D108" s="21"/>
      <c r="E108" s="21"/>
      <c r="F108" s="21"/>
      <c r="G108" s="21">
        <f t="shared" ref="G108:S108" si="26">G100</f>
        <v>-5.1362072950790004E-2</v>
      </c>
      <c r="H108" s="110">
        <f t="shared" si="26"/>
        <v>8.0567545657677112E-2</v>
      </c>
      <c r="I108" s="110">
        <f t="shared" si="26"/>
        <v>-7.952651981412294E-2</v>
      </c>
      <c r="J108" s="110">
        <f t="shared" si="26"/>
        <v>6.9203660648273019E-2</v>
      </c>
      <c r="K108" s="110">
        <f t="shared" si="26"/>
        <v>6.618707356454788E-2</v>
      </c>
      <c r="L108" s="110">
        <f t="shared" si="26"/>
        <v>-5.148928739503917E-2</v>
      </c>
      <c r="M108" s="110">
        <f t="shared" si="26"/>
        <v>8.2342843731323764E-2</v>
      </c>
      <c r="N108" s="110">
        <f t="shared" si="26"/>
        <v>3.5118394842788565E-2</v>
      </c>
      <c r="O108" s="110">
        <f t="shared" si="26"/>
        <v>4.4306510285116209E-2</v>
      </c>
      <c r="P108" s="110">
        <f t="shared" si="26"/>
        <v>6.3423842997629883E-3</v>
      </c>
      <c r="Q108" s="110">
        <f t="shared" si="26"/>
        <v>-6.017707885659862E-2</v>
      </c>
      <c r="R108" s="110">
        <f t="shared" si="26"/>
        <v>5.7602473711205818E-2</v>
      </c>
      <c r="S108" s="110">
        <f t="shared" si="26"/>
        <v>6.4667965248861536E-2</v>
      </c>
      <c r="T108" s="52" t="s">
        <v>237</v>
      </c>
    </row>
    <row r="109" spans="1:20" ht="15" customHeight="1" x14ac:dyDescent="0.25">
      <c r="A109" s="50" t="s">
        <v>182</v>
      </c>
      <c r="B109" s="80"/>
      <c r="C109" s="80"/>
      <c r="D109" s="21"/>
      <c r="E109" s="21"/>
      <c r="F109" s="21"/>
      <c r="G109" s="21">
        <f t="shared" ref="G109:S109" si="27">G108-G110</f>
        <v>3.9947860674844619E-2</v>
      </c>
      <c r="H109" s="110">
        <f t="shared" si="27"/>
        <v>2.7470654217731413E-2</v>
      </c>
      <c r="I109" s="110">
        <f t="shared" si="27"/>
        <v>-4.1320641323091406E-3</v>
      </c>
      <c r="J109" s="110">
        <f t="shared" si="27"/>
        <v>-2.276560560179855E-2</v>
      </c>
      <c r="K109" s="110">
        <f t="shared" si="27"/>
        <v>-4.682905848734728E-2</v>
      </c>
      <c r="L109" s="112">
        <f t="shared" si="27"/>
        <v>-7.2488421744496684E-2</v>
      </c>
      <c r="M109" s="112">
        <f t="shared" si="27"/>
        <v>-8.3390992858615717E-2</v>
      </c>
      <c r="N109" s="112">
        <f t="shared" si="27"/>
        <v>-8.5123927112692815E-2</v>
      </c>
      <c r="O109" s="112">
        <f t="shared" si="27"/>
        <v>-9.1000899168821509E-2</v>
      </c>
      <c r="P109" s="112">
        <f t="shared" si="27"/>
        <v>-9.1520157673530556E-2</v>
      </c>
      <c r="Q109" s="112">
        <f t="shared" si="27"/>
        <v>-9.683143335875577E-2</v>
      </c>
      <c r="R109" s="112">
        <f t="shared" si="27"/>
        <v>-0.10192166086164069</v>
      </c>
      <c r="S109" s="112">
        <f t="shared" si="27"/>
        <v>-0.10649814550216266</v>
      </c>
    </row>
    <row r="110" spans="1:20" ht="15" customHeight="1" x14ac:dyDescent="0.25">
      <c r="A110" s="94" t="s">
        <v>183</v>
      </c>
      <c r="B110" s="95"/>
      <c r="C110" s="95"/>
      <c r="D110" s="23"/>
      <c r="E110" s="23"/>
      <c r="F110" s="23"/>
      <c r="G110" s="23">
        <v>-9.1309933625634623E-2</v>
      </c>
      <c r="H110" s="108">
        <v>5.3096891439945698E-2</v>
      </c>
      <c r="I110" s="108">
        <v>-7.5394455681813799E-2</v>
      </c>
      <c r="J110" s="108">
        <v>9.1969266250071569E-2</v>
      </c>
      <c r="K110" s="108">
        <v>0.11301613205189516</v>
      </c>
      <c r="L110" s="108">
        <v>2.0999134349457507E-2</v>
      </c>
      <c r="M110" s="108">
        <v>0.16573383658993948</v>
      </c>
      <c r="N110" s="108">
        <v>0.12024232195548139</v>
      </c>
      <c r="O110" s="108">
        <v>0.13530740945393771</v>
      </c>
      <c r="P110" s="108">
        <v>9.786254197329354E-2</v>
      </c>
      <c r="Q110" s="108">
        <v>3.6654354502157156E-2</v>
      </c>
      <c r="R110" s="108">
        <v>0.1595241345728465</v>
      </c>
      <c r="S110" s="108">
        <v>0.1711661107510242</v>
      </c>
    </row>
    <row r="111" spans="1:20" ht="15" customHeight="1" x14ac:dyDescent="0.25">
      <c r="A111" s="113" t="s">
        <v>207</v>
      </c>
      <c r="B111" s="80"/>
      <c r="C111" s="80"/>
      <c r="D111" s="21"/>
      <c r="E111" s="21"/>
      <c r="F111" s="21"/>
      <c r="G111" s="21"/>
      <c r="H111" s="110"/>
      <c r="I111" s="110"/>
      <c r="J111" s="110"/>
      <c r="K111" s="110"/>
      <c r="L111" s="110"/>
      <c r="M111" s="110"/>
      <c r="N111" s="110"/>
      <c r="O111" s="110"/>
      <c r="P111" s="110"/>
      <c r="Q111" s="110"/>
      <c r="R111" s="110"/>
      <c r="S111" s="110"/>
    </row>
    <row r="112" spans="1:20" ht="15" customHeight="1" x14ac:dyDescent="0.25">
      <c r="A112" s="79" t="s">
        <v>181</v>
      </c>
      <c r="B112" s="80"/>
      <c r="C112" s="80"/>
      <c r="D112" s="21"/>
      <c r="E112" s="21"/>
      <c r="F112" s="21"/>
      <c r="G112" s="21">
        <f t="shared" ref="G112:S112" si="28">G102</f>
        <v>0</v>
      </c>
      <c r="H112" s="110">
        <f t="shared" si="28"/>
        <v>0</v>
      </c>
      <c r="I112" s="110">
        <f t="shared" si="28"/>
        <v>0</v>
      </c>
      <c r="J112" s="110">
        <f t="shared" si="28"/>
        <v>0</v>
      </c>
      <c r="K112" s="110">
        <f t="shared" si="28"/>
        <v>0</v>
      </c>
      <c r="L112" s="110">
        <f t="shared" si="28"/>
        <v>0</v>
      </c>
      <c r="M112" s="110">
        <f t="shared" si="28"/>
        <v>0</v>
      </c>
      <c r="N112" s="110">
        <f t="shared" si="28"/>
        <v>0</v>
      </c>
      <c r="O112" s="110">
        <f t="shared" si="28"/>
        <v>0</v>
      </c>
      <c r="P112" s="110">
        <f t="shared" si="28"/>
        <v>0</v>
      </c>
      <c r="Q112" s="110">
        <f t="shared" si="28"/>
        <v>0</v>
      </c>
      <c r="R112" s="110">
        <f t="shared" si="28"/>
        <v>0</v>
      </c>
      <c r="S112" s="110">
        <f t="shared" si="28"/>
        <v>0</v>
      </c>
    </row>
    <row r="113" spans="1:19" ht="15" customHeight="1" x14ac:dyDescent="0.25">
      <c r="A113" s="79" t="s">
        <v>182</v>
      </c>
      <c r="B113" s="80"/>
      <c r="C113" s="80"/>
      <c r="D113" s="21"/>
      <c r="E113" s="21"/>
      <c r="F113" s="21"/>
      <c r="G113" s="21">
        <f t="shared" ref="G113:S113" si="29">G112-G114</f>
        <v>0</v>
      </c>
      <c r="H113" s="110">
        <f t="shared" si="29"/>
        <v>0</v>
      </c>
      <c r="I113" s="110">
        <f t="shared" si="29"/>
        <v>0</v>
      </c>
      <c r="J113" s="110">
        <f t="shared" si="29"/>
        <v>0</v>
      </c>
      <c r="K113" s="110">
        <f t="shared" si="29"/>
        <v>0</v>
      </c>
      <c r="L113" s="110">
        <f t="shared" si="29"/>
        <v>0</v>
      </c>
      <c r="M113" s="110">
        <f t="shared" si="29"/>
        <v>0</v>
      </c>
      <c r="N113" s="110">
        <f t="shared" si="29"/>
        <v>0</v>
      </c>
      <c r="O113" s="110">
        <f t="shared" si="29"/>
        <v>0</v>
      </c>
      <c r="P113" s="110">
        <f t="shared" si="29"/>
        <v>0</v>
      </c>
      <c r="Q113" s="110">
        <f t="shared" si="29"/>
        <v>0</v>
      </c>
      <c r="R113" s="110">
        <f t="shared" si="29"/>
        <v>0</v>
      </c>
      <c r="S113" s="110">
        <f t="shared" si="29"/>
        <v>0</v>
      </c>
    </row>
    <row r="114" spans="1:19" ht="15" customHeight="1" x14ac:dyDescent="0.25">
      <c r="A114" s="79" t="s">
        <v>183</v>
      </c>
      <c r="B114" s="80"/>
      <c r="C114" s="80"/>
      <c r="D114" s="21"/>
      <c r="E114" s="21"/>
      <c r="F114" s="21"/>
      <c r="G114" s="21">
        <v>0</v>
      </c>
      <c r="H114" s="110">
        <v>0</v>
      </c>
      <c r="I114" s="110">
        <v>0</v>
      </c>
      <c r="J114" s="110">
        <v>0</v>
      </c>
      <c r="K114" s="110">
        <v>0</v>
      </c>
      <c r="L114" s="110">
        <v>0</v>
      </c>
      <c r="M114" s="110">
        <v>0</v>
      </c>
      <c r="N114" s="110">
        <v>0</v>
      </c>
      <c r="O114" s="110">
        <v>0</v>
      </c>
      <c r="P114" s="110">
        <v>0</v>
      </c>
      <c r="Q114" s="110">
        <v>0</v>
      </c>
      <c r="R114" s="110">
        <v>0</v>
      </c>
      <c r="S114" s="110">
        <v>0</v>
      </c>
    </row>
    <row r="115" spans="1:19" ht="15" customHeight="1" x14ac:dyDescent="0.25">
      <c r="A115" s="12" t="s">
        <v>208</v>
      </c>
      <c r="B115" s="96"/>
      <c r="C115" s="96"/>
      <c r="D115" s="97"/>
      <c r="E115" s="97"/>
      <c r="F115" s="97"/>
      <c r="G115" s="97"/>
      <c r="H115" s="107"/>
      <c r="I115" s="107"/>
      <c r="J115" s="107"/>
      <c r="K115" s="107"/>
      <c r="L115" s="107"/>
      <c r="M115" s="107"/>
      <c r="N115" s="107"/>
      <c r="O115" s="107"/>
      <c r="P115" s="107"/>
      <c r="Q115" s="107"/>
      <c r="R115" s="107"/>
      <c r="S115" s="107"/>
    </row>
    <row r="116" spans="1:19" ht="15" customHeight="1" x14ac:dyDescent="0.25">
      <c r="A116" s="79" t="s">
        <v>181</v>
      </c>
      <c r="B116" s="80"/>
      <c r="C116" s="80"/>
      <c r="D116" s="21"/>
      <c r="E116" s="21"/>
      <c r="F116" s="21"/>
      <c r="G116" s="21">
        <f t="shared" ref="G116:S116" si="30">G103</f>
        <v>0</v>
      </c>
      <c r="H116" s="110">
        <f t="shared" si="30"/>
        <v>0</v>
      </c>
      <c r="I116" s="110">
        <f t="shared" si="30"/>
        <v>0</v>
      </c>
      <c r="J116" s="110">
        <f t="shared" si="30"/>
        <v>0</v>
      </c>
      <c r="K116" s="110">
        <f t="shared" si="30"/>
        <v>0</v>
      </c>
      <c r="L116" s="112">
        <f t="shared" si="30"/>
        <v>0</v>
      </c>
      <c r="M116" s="112">
        <f t="shared" si="30"/>
        <v>0</v>
      </c>
      <c r="N116" s="112">
        <f t="shared" si="30"/>
        <v>0</v>
      </c>
      <c r="O116" s="112">
        <f t="shared" si="30"/>
        <v>0</v>
      </c>
      <c r="P116" s="112">
        <f t="shared" si="30"/>
        <v>0</v>
      </c>
      <c r="Q116" s="112">
        <f t="shared" si="30"/>
        <v>0</v>
      </c>
      <c r="R116" s="112">
        <f t="shared" si="30"/>
        <v>0</v>
      </c>
      <c r="S116" s="112">
        <f t="shared" si="30"/>
        <v>0</v>
      </c>
    </row>
    <row r="117" spans="1:19" ht="15" customHeight="1" x14ac:dyDescent="0.25">
      <c r="A117" s="50" t="s">
        <v>182</v>
      </c>
      <c r="B117" s="80"/>
      <c r="C117" s="80"/>
      <c r="D117" s="21"/>
      <c r="E117" s="21"/>
      <c r="F117" s="21"/>
      <c r="G117" s="21">
        <f t="shared" ref="G117:S117" si="31">G116-G118</f>
        <v>0</v>
      </c>
      <c r="H117" s="110">
        <f t="shared" si="31"/>
        <v>0</v>
      </c>
      <c r="I117" s="110">
        <f t="shared" si="31"/>
        <v>0</v>
      </c>
      <c r="J117" s="110">
        <f t="shared" si="31"/>
        <v>0</v>
      </c>
      <c r="K117" s="110">
        <f t="shared" si="31"/>
        <v>0</v>
      </c>
      <c r="L117" s="112">
        <f t="shared" si="31"/>
        <v>0</v>
      </c>
      <c r="M117" s="112">
        <f t="shared" si="31"/>
        <v>0</v>
      </c>
      <c r="N117" s="112">
        <f t="shared" si="31"/>
        <v>0</v>
      </c>
      <c r="O117" s="112">
        <f t="shared" si="31"/>
        <v>0</v>
      </c>
      <c r="P117" s="112">
        <f t="shared" si="31"/>
        <v>0</v>
      </c>
      <c r="Q117" s="112">
        <f t="shared" si="31"/>
        <v>0</v>
      </c>
      <c r="R117" s="112">
        <f t="shared" si="31"/>
        <v>0</v>
      </c>
      <c r="S117" s="112">
        <f t="shared" si="31"/>
        <v>0</v>
      </c>
    </row>
    <row r="118" spans="1:19" ht="15" customHeight="1" x14ac:dyDescent="0.25">
      <c r="A118" s="94" t="s">
        <v>183</v>
      </c>
      <c r="B118" s="95"/>
      <c r="C118" s="95"/>
      <c r="D118" s="23"/>
      <c r="E118" s="23"/>
      <c r="F118" s="23"/>
      <c r="G118" s="23">
        <v>0</v>
      </c>
      <c r="H118" s="108">
        <v>0</v>
      </c>
      <c r="I118" s="108">
        <v>0</v>
      </c>
      <c r="J118" s="108">
        <v>0</v>
      </c>
      <c r="K118" s="108">
        <v>0</v>
      </c>
      <c r="L118" s="108">
        <v>0</v>
      </c>
      <c r="M118" s="108">
        <v>0</v>
      </c>
      <c r="N118" s="108">
        <v>0</v>
      </c>
      <c r="O118" s="108">
        <v>0</v>
      </c>
      <c r="P118" s="108">
        <v>0</v>
      </c>
      <c r="Q118" s="108">
        <v>0</v>
      </c>
      <c r="R118" s="108">
        <v>0</v>
      </c>
      <c r="S118" s="108">
        <v>0</v>
      </c>
    </row>
    <row r="119" spans="1:19" ht="15" customHeight="1" x14ac:dyDescent="0.25"/>
    <row r="120" spans="1:19" ht="15" customHeight="1" x14ac:dyDescent="0.25"/>
    <row r="121" spans="1:19" ht="15" customHeight="1" x14ac:dyDescent="0.25">
      <c r="G121" s="114"/>
      <c r="H121" s="114"/>
      <c r="I121" s="114"/>
      <c r="J121" s="114"/>
      <c r="K121" s="114"/>
      <c r="L121" s="114"/>
      <c r="M121" s="114"/>
      <c r="N121" s="114"/>
      <c r="O121" s="114"/>
      <c r="P121" s="114"/>
      <c r="Q121" s="114"/>
      <c r="R121" s="114"/>
      <c r="S121" s="114"/>
    </row>
    <row r="122" spans="1:19" ht="15" customHeight="1" x14ac:dyDescent="0.25"/>
    <row r="123" spans="1:19" ht="15" customHeight="1" x14ac:dyDescent="0.25"/>
    <row r="124" spans="1:19" ht="15" customHeight="1" x14ac:dyDescent="0.25"/>
    <row r="125" spans="1:19" ht="15" customHeight="1" x14ac:dyDescent="0.25"/>
    <row r="126" spans="1:19" ht="15" customHeight="1" x14ac:dyDescent="0.25"/>
    <row r="127" spans="1:19" ht="15" customHeight="1" x14ac:dyDescent="0.25"/>
    <row r="128" spans="1:19" ht="15" customHeight="1" x14ac:dyDescent="0.25"/>
    <row r="129" spans="4:34" ht="15" customHeight="1" x14ac:dyDescent="0.25"/>
    <row r="130" spans="4:34" s="100" customFormat="1" ht="15" customHeight="1" x14ac:dyDescent="0.25">
      <c r="D130" s="7"/>
      <c r="E130" s="7"/>
      <c r="F130" s="7"/>
      <c r="G130" s="7"/>
      <c r="H130" s="7"/>
      <c r="I130" s="7"/>
      <c r="J130" s="7"/>
      <c r="K130" s="8"/>
      <c r="L130" s="8"/>
      <c r="M130" s="8"/>
      <c r="N130" s="8"/>
      <c r="O130" s="8"/>
      <c r="P130" s="8"/>
      <c r="Q130" s="8"/>
      <c r="R130" s="8"/>
      <c r="S130" s="8"/>
      <c r="T130" s="8"/>
      <c r="U130" s="8"/>
      <c r="V130" s="8"/>
      <c r="W130" s="8"/>
      <c r="X130" s="8"/>
      <c r="Y130" s="8"/>
      <c r="Z130" s="8"/>
      <c r="AA130" s="8"/>
      <c r="AB130" s="8"/>
      <c r="AC130" s="8"/>
      <c r="AD130" s="8"/>
      <c r="AE130" s="8"/>
      <c r="AF130" s="8"/>
      <c r="AG130" s="8"/>
      <c r="AH130" s="8"/>
    </row>
    <row r="131" spans="4:34" s="100" customFormat="1" ht="15" customHeight="1" x14ac:dyDescent="0.25">
      <c r="D131" s="7"/>
      <c r="E131" s="7"/>
      <c r="F131" s="7"/>
      <c r="G131" s="7"/>
      <c r="H131" s="7"/>
      <c r="I131" s="7"/>
      <c r="J131" s="7"/>
      <c r="K131" s="8"/>
      <c r="L131" s="8"/>
      <c r="M131" s="8"/>
      <c r="N131" s="8"/>
      <c r="O131" s="8"/>
      <c r="P131" s="8"/>
      <c r="Q131" s="8"/>
      <c r="R131" s="8"/>
      <c r="S131" s="8"/>
      <c r="T131" s="8"/>
      <c r="U131" s="8"/>
      <c r="V131" s="8"/>
      <c r="W131" s="8"/>
      <c r="X131" s="8"/>
      <c r="Y131" s="8"/>
      <c r="Z131" s="8"/>
      <c r="AA131" s="8"/>
      <c r="AB131" s="8"/>
      <c r="AC131" s="8"/>
      <c r="AD131" s="8"/>
      <c r="AE131" s="8"/>
      <c r="AF131" s="8"/>
      <c r="AG131" s="8"/>
      <c r="AH131" s="8"/>
    </row>
    <row r="132" spans="4:34" s="100" customFormat="1" ht="15" customHeight="1" x14ac:dyDescent="0.25">
      <c r="D132" s="7"/>
      <c r="E132" s="7"/>
      <c r="F132" s="7"/>
      <c r="G132" s="7"/>
      <c r="H132" s="7"/>
      <c r="I132" s="7"/>
      <c r="J132" s="7"/>
      <c r="K132" s="8"/>
      <c r="L132" s="8"/>
      <c r="M132" s="8"/>
      <c r="N132" s="8"/>
      <c r="O132" s="8"/>
      <c r="P132" s="8"/>
      <c r="Q132" s="8"/>
      <c r="R132" s="8"/>
      <c r="S132" s="8"/>
      <c r="T132" s="8"/>
      <c r="U132" s="8"/>
      <c r="V132" s="8"/>
      <c r="W132" s="8"/>
      <c r="X132" s="8"/>
      <c r="Y132" s="8"/>
      <c r="Z132" s="8"/>
      <c r="AA132" s="8"/>
      <c r="AB132" s="8"/>
      <c r="AC132" s="8"/>
      <c r="AD132" s="8"/>
      <c r="AE132" s="8"/>
      <c r="AF132" s="8"/>
      <c r="AG132" s="8"/>
      <c r="AH132" s="8"/>
    </row>
    <row r="133" spans="4:34" s="100" customFormat="1" ht="15" customHeight="1" x14ac:dyDescent="0.25">
      <c r="D133" s="7"/>
      <c r="E133" s="7"/>
      <c r="F133" s="7"/>
      <c r="G133" s="7"/>
      <c r="H133" s="7"/>
      <c r="I133" s="7"/>
      <c r="J133" s="7"/>
      <c r="K133" s="8"/>
      <c r="L133" s="8"/>
      <c r="M133" s="8"/>
      <c r="N133" s="8"/>
      <c r="O133" s="8"/>
      <c r="P133" s="8"/>
      <c r="Q133" s="8"/>
      <c r="R133" s="8"/>
      <c r="S133" s="8"/>
      <c r="T133" s="8"/>
      <c r="U133" s="8"/>
      <c r="V133" s="8"/>
      <c r="W133" s="8"/>
      <c r="X133" s="8"/>
      <c r="Y133" s="8"/>
      <c r="Z133" s="8"/>
      <c r="AA133" s="8"/>
      <c r="AB133" s="8"/>
      <c r="AC133" s="8"/>
      <c r="AD133" s="8"/>
      <c r="AE133" s="8"/>
      <c r="AF133" s="8"/>
      <c r="AG133" s="8"/>
      <c r="AH133" s="8"/>
    </row>
    <row r="134" spans="4:34" s="100" customFormat="1" ht="15" customHeight="1" x14ac:dyDescent="0.25">
      <c r="D134" s="7"/>
      <c r="E134" s="7"/>
      <c r="F134" s="7"/>
      <c r="G134" s="7"/>
      <c r="H134" s="7"/>
      <c r="I134" s="7"/>
      <c r="J134" s="7"/>
      <c r="K134" s="8"/>
      <c r="L134" s="8"/>
      <c r="M134" s="8"/>
      <c r="N134" s="8"/>
      <c r="O134" s="8"/>
      <c r="P134" s="8"/>
      <c r="Q134" s="8"/>
      <c r="R134" s="8"/>
      <c r="S134" s="8"/>
      <c r="T134" s="8"/>
      <c r="U134" s="8"/>
      <c r="V134" s="8"/>
      <c r="W134" s="8"/>
      <c r="X134" s="8"/>
      <c r="Y134" s="8"/>
      <c r="Z134" s="8"/>
      <c r="AA134" s="8"/>
      <c r="AB134" s="8"/>
      <c r="AC134" s="8"/>
      <c r="AD134" s="8"/>
      <c r="AE134" s="8"/>
      <c r="AF134" s="8"/>
      <c r="AG134" s="8"/>
      <c r="AH134" s="8"/>
    </row>
    <row r="135" spans="4:34" s="100" customFormat="1" ht="15" customHeight="1" x14ac:dyDescent="0.25">
      <c r="D135" s="7"/>
      <c r="E135" s="7"/>
      <c r="F135" s="7"/>
      <c r="G135" s="7"/>
      <c r="H135" s="7"/>
      <c r="I135" s="7"/>
      <c r="J135" s="7"/>
      <c r="K135" s="8"/>
      <c r="L135" s="8"/>
      <c r="M135" s="8"/>
      <c r="N135" s="8"/>
      <c r="O135" s="8"/>
      <c r="P135" s="8"/>
      <c r="Q135" s="8"/>
      <c r="R135" s="8"/>
      <c r="S135" s="8"/>
      <c r="T135" s="8"/>
      <c r="U135" s="8"/>
      <c r="V135" s="8"/>
      <c r="W135" s="8"/>
      <c r="X135" s="8"/>
      <c r="Y135" s="8"/>
      <c r="Z135" s="8"/>
      <c r="AA135" s="8"/>
      <c r="AB135" s="8"/>
      <c r="AC135" s="8"/>
      <c r="AD135" s="8"/>
      <c r="AE135" s="8"/>
      <c r="AF135" s="8"/>
      <c r="AG135" s="8"/>
      <c r="AH135" s="8"/>
    </row>
    <row r="136" spans="4:34" s="100" customFormat="1" ht="15" customHeight="1" x14ac:dyDescent="0.25">
      <c r="D136" s="7"/>
      <c r="E136" s="7"/>
      <c r="F136" s="7"/>
      <c r="G136" s="7"/>
      <c r="H136" s="7"/>
      <c r="I136" s="7"/>
      <c r="J136" s="7"/>
      <c r="K136" s="8"/>
      <c r="L136" s="8"/>
      <c r="M136" s="8"/>
      <c r="N136" s="8"/>
      <c r="O136" s="8"/>
      <c r="P136" s="8"/>
      <c r="Q136" s="8"/>
      <c r="R136" s="8"/>
      <c r="S136" s="8"/>
      <c r="T136" s="8"/>
      <c r="U136" s="8"/>
      <c r="V136" s="8"/>
      <c r="W136" s="8"/>
      <c r="X136" s="8"/>
      <c r="Y136" s="8"/>
      <c r="Z136" s="8"/>
      <c r="AA136" s="8"/>
      <c r="AB136" s="8"/>
      <c r="AC136" s="8"/>
      <c r="AD136" s="8"/>
      <c r="AE136" s="8"/>
      <c r="AF136" s="8"/>
      <c r="AG136" s="8"/>
      <c r="AH136" s="8"/>
    </row>
    <row r="137" spans="4:34" s="100" customFormat="1" ht="15" customHeight="1" x14ac:dyDescent="0.25">
      <c r="D137" s="7"/>
      <c r="E137" s="7"/>
      <c r="F137" s="7"/>
      <c r="G137" s="7"/>
      <c r="H137" s="7"/>
      <c r="I137" s="7"/>
      <c r="J137" s="7"/>
      <c r="K137" s="8"/>
      <c r="L137" s="8"/>
      <c r="M137" s="8"/>
      <c r="N137" s="8"/>
      <c r="O137" s="8"/>
      <c r="P137" s="8"/>
      <c r="Q137" s="8"/>
      <c r="R137" s="8"/>
      <c r="S137" s="8"/>
      <c r="T137" s="8"/>
      <c r="U137" s="8"/>
      <c r="V137" s="8"/>
      <c r="W137" s="8"/>
      <c r="X137" s="8"/>
      <c r="Y137" s="8"/>
      <c r="Z137" s="8"/>
      <c r="AA137" s="8"/>
      <c r="AB137" s="8"/>
      <c r="AC137" s="8"/>
      <c r="AD137" s="8"/>
      <c r="AE137" s="8"/>
      <c r="AF137" s="8"/>
      <c r="AG137" s="8"/>
      <c r="AH137" s="8"/>
    </row>
    <row r="138" spans="4:34" s="100" customFormat="1" ht="15" customHeight="1" x14ac:dyDescent="0.25">
      <c r="D138" s="7"/>
      <c r="E138" s="7"/>
      <c r="F138" s="7"/>
      <c r="G138" s="7"/>
      <c r="H138" s="7"/>
      <c r="I138" s="7"/>
      <c r="J138" s="7"/>
      <c r="K138" s="8"/>
      <c r="L138" s="8"/>
      <c r="M138" s="8"/>
      <c r="N138" s="8"/>
      <c r="O138" s="8"/>
      <c r="P138" s="8"/>
      <c r="Q138" s="8"/>
      <c r="R138" s="8"/>
      <c r="S138" s="8"/>
      <c r="T138" s="8"/>
      <c r="U138" s="8"/>
      <c r="V138" s="8"/>
      <c r="W138" s="8"/>
      <c r="X138" s="8"/>
      <c r="Y138" s="8"/>
      <c r="Z138" s="8"/>
      <c r="AA138" s="8"/>
      <c r="AB138" s="8"/>
      <c r="AC138" s="8"/>
      <c r="AD138" s="8"/>
      <c r="AE138" s="8"/>
      <c r="AF138" s="8"/>
      <c r="AG138" s="8"/>
      <c r="AH138" s="8"/>
    </row>
    <row r="139" spans="4:34" s="100" customFormat="1" ht="15" customHeight="1" x14ac:dyDescent="0.25">
      <c r="D139" s="7"/>
      <c r="E139" s="7"/>
      <c r="F139" s="7"/>
      <c r="G139" s="7"/>
      <c r="H139" s="7"/>
      <c r="I139" s="7"/>
      <c r="J139" s="7"/>
      <c r="K139" s="8"/>
      <c r="L139" s="8"/>
      <c r="M139" s="8"/>
      <c r="N139" s="8"/>
      <c r="O139" s="8"/>
      <c r="P139" s="8"/>
      <c r="Q139" s="8"/>
      <c r="R139" s="8"/>
      <c r="S139" s="8"/>
      <c r="T139" s="8"/>
      <c r="U139" s="8"/>
      <c r="V139" s="8"/>
      <c r="W139" s="8"/>
      <c r="X139" s="8"/>
      <c r="Y139" s="8"/>
      <c r="Z139" s="8"/>
      <c r="AA139" s="8"/>
      <c r="AB139" s="8"/>
      <c r="AC139" s="8"/>
      <c r="AD139" s="8"/>
      <c r="AE139" s="8"/>
      <c r="AF139" s="8"/>
      <c r="AG139" s="8"/>
      <c r="AH139" s="8"/>
    </row>
    <row r="140" spans="4:34" s="100" customFormat="1" ht="15" customHeight="1" x14ac:dyDescent="0.25">
      <c r="D140" s="7"/>
      <c r="E140" s="7"/>
      <c r="F140" s="7"/>
      <c r="G140" s="7"/>
      <c r="H140" s="7"/>
      <c r="I140" s="7"/>
      <c r="J140" s="7"/>
      <c r="K140" s="8"/>
      <c r="L140" s="8"/>
      <c r="M140" s="8"/>
      <c r="N140" s="8"/>
      <c r="O140" s="8"/>
      <c r="P140" s="8"/>
      <c r="Q140" s="8"/>
      <c r="R140" s="8"/>
      <c r="S140" s="8"/>
      <c r="T140" s="8"/>
      <c r="U140" s="8"/>
      <c r="V140" s="8"/>
      <c r="W140" s="8"/>
      <c r="X140" s="8"/>
      <c r="Y140" s="8"/>
      <c r="Z140" s="8"/>
      <c r="AA140" s="8"/>
      <c r="AB140" s="8"/>
      <c r="AC140" s="8"/>
      <c r="AD140" s="8"/>
      <c r="AE140" s="8"/>
      <c r="AF140" s="8"/>
      <c r="AG140" s="8"/>
      <c r="AH140" s="8"/>
    </row>
    <row r="141" spans="4:34" s="100" customFormat="1" ht="15" customHeight="1" x14ac:dyDescent="0.25">
      <c r="D141" s="7"/>
      <c r="E141" s="7"/>
      <c r="F141" s="7"/>
      <c r="G141" s="7"/>
      <c r="H141" s="7"/>
      <c r="I141" s="7"/>
      <c r="J141" s="7"/>
      <c r="K141" s="8"/>
      <c r="L141" s="8"/>
      <c r="M141" s="8"/>
      <c r="N141" s="8"/>
      <c r="O141" s="8"/>
      <c r="P141" s="8"/>
      <c r="Q141" s="8"/>
      <c r="R141" s="8"/>
      <c r="S141" s="8"/>
      <c r="T141" s="8"/>
      <c r="U141" s="8"/>
      <c r="V141" s="8"/>
      <c r="W141" s="8"/>
      <c r="X141" s="8"/>
      <c r="Y141" s="8"/>
      <c r="Z141" s="8"/>
      <c r="AA141" s="8"/>
      <c r="AB141" s="8"/>
      <c r="AC141" s="8"/>
      <c r="AD141" s="8"/>
      <c r="AE141" s="8"/>
      <c r="AF141" s="8"/>
      <c r="AG141" s="8"/>
      <c r="AH141" s="8"/>
    </row>
    <row r="142" spans="4:34" s="100" customFormat="1" ht="15" customHeight="1" x14ac:dyDescent="0.25">
      <c r="D142" s="7"/>
      <c r="E142" s="7"/>
      <c r="F142" s="7"/>
      <c r="G142" s="7"/>
      <c r="H142" s="7"/>
      <c r="I142" s="7"/>
      <c r="J142" s="7"/>
      <c r="K142" s="8"/>
      <c r="L142" s="8"/>
      <c r="M142" s="8"/>
      <c r="N142" s="8"/>
      <c r="O142" s="8"/>
      <c r="P142" s="8"/>
      <c r="Q142" s="8"/>
      <c r="R142" s="8"/>
      <c r="S142" s="8"/>
      <c r="T142" s="8"/>
      <c r="U142" s="8"/>
      <c r="V142" s="8"/>
      <c r="W142" s="8"/>
      <c r="X142" s="8"/>
      <c r="Y142" s="8"/>
      <c r="Z142" s="8"/>
      <c r="AA142" s="8"/>
      <c r="AB142" s="8"/>
      <c r="AC142" s="8"/>
      <c r="AD142" s="8"/>
      <c r="AE142" s="8"/>
      <c r="AF142" s="8"/>
      <c r="AG142" s="8"/>
      <c r="AH142" s="8"/>
    </row>
    <row r="143" spans="4:34" s="100" customFormat="1" ht="15" customHeight="1" x14ac:dyDescent="0.25">
      <c r="D143" s="7"/>
      <c r="E143" s="7"/>
      <c r="F143" s="7"/>
      <c r="G143" s="7"/>
      <c r="H143" s="7"/>
      <c r="I143" s="7"/>
      <c r="J143" s="7"/>
      <c r="K143" s="8"/>
      <c r="L143" s="8"/>
      <c r="M143" s="8"/>
      <c r="N143" s="8"/>
      <c r="O143" s="8"/>
      <c r="P143" s="8"/>
      <c r="Q143" s="8"/>
      <c r="R143" s="8"/>
      <c r="S143" s="8"/>
      <c r="T143" s="8"/>
      <c r="U143" s="8"/>
      <c r="V143" s="8"/>
      <c r="W143" s="8"/>
      <c r="X143" s="8"/>
      <c r="Y143" s="8"/>
      <c r="Z143" s="8"/>
      <c r="AA143" s="8"/>
      <c r="AB143" s="8"/>
      <c r="AC143" s="8"/>
      <c r="AD143" s="8"/>
      <c r="AE143" s="8"/>
      <c r="AF143" s="8"/>
      <c r="AG143" s="8"/>
      <c r="AH143" s="8"/>
    </row>
    <row r="144" spans="4:34" s="100" customFormat="1" ht="15" customHeight="1" x14ac:dyDescent="0.25">
      <c r="D144" s="7"/>
      <c r="E144" s="7"/>
      <c r="F144" s="7"/>
      <c r="G144" s="7"/>
      <c r="H144" s="7"/>
      <c r="I144" s="7"/>
      <c r="J144" s="7"/>
      <c r="K144" s="8"/>
      <c r="L144" s="8"/>
      <c r="M144" s="8"/>
      <c r="N144" s="8"/>
      <c r="O144" s="8"/>
      <c r="P144" s="8"/>
      <c r="Q144" s="8"/>
      <c r="R144" s="8"/>
      <c r="S144" s="8"/>
      <c r="T144" s="8"/>
      <c r="U144" s="8"/>
      <c r="V144" s="8"/>
      <c r="W144" s="8"/>
      <c r="X144" s="8"/>
      <c r="Y144" s="8"/>
      <c r="Z144" s="8"/>
      <c r="AA144" s="8"/>
      <c r="AB144" s="8"/>
      <c r="AC144" s="8"/>
      <c r="AD144" s="8"/>
      <c r="AE144" s="8"/>
      <c r="AF144" s="8"/>
      <c r="AG144" s="8"/>
      <c r="AH144" s="8"/>
    </row>
    <row r="145" spans="4:34" s="100" customFormat="1" ht="15" customHeight="1" x14ac:dyDescent="0.25">
      <c r="D145" s="7"/>
      <c r="E145" s="7"/>
      <c r="F145" s="7"/>
      <c r="G145" s="7"/>
      <c r="H145" s="7"/>
      <c r="I145" s="7"/>
      <c r="J145" s="7"/>
      <c r="K145" s="8"/>
      <c r="L145" s="8"/>
      <c r="M145" s="8"/>
      <c r="N145" s="8"/>
      <c r="O145" s="8"/>
      <c r="P145" s="8"/>
      <c r="Q145" s="8"/>
      <c r="R145" s="8"/>
      <c r="S145" s="8"/>
      <c r="T145" s="8"/>
      <c r="U145" s="8"/>
      <c r="V145" s="8"/>
      <c r="W145" s="8"/>
      <c r="X145" s="8"/>
      <c r="Y145" s="8"/>
      <c r="Z145" s="8"/>
      <c r="AA145" s="8"/>
      <c r="AB145" s="8"/>
      <c r="AC145" s="8"/>
      <c r="AD145" s="8"/>
      <c r="AE145" s="8"/>
      <c r="AF145" s="8"/>
      <c r="AG145" s="8"/>
      <c r="AH145" s="8"/>
    </row>
    <row r="146" spans="4:34" s="100" customFormat="1" ht="15" customHeight="1" x14ac:dyDescent="0.25">
      <c r="D146" s="7"/>
      <c r="E146" s="7"/>
      <c r="F146" s="7"/>
      <c r="G146" s="7"/>
      <c r="H146" s="7"/>
      <c r="I146" s="7"/>
      <c r="J146" s="7"/>
      <c r="K146" s="8"/>
      <c r="L146" s="8"/>
      <c r="M146" s="8"/>
      <c r="N146" s="8"/>
      <c r="O146" s="8"/>
      <c r="P146" s="8"/>
      <c r="Q146" s="8"/>
      <c r="R146" s="8"/>
      <c r="S146" s="8"/>
      <c r="T146" s="8"/>
      <c r="U146" s="8"/>
      <c r="V146" s="8"/>
      <c r="W146" s="8"/>
      <c r="X146" s="8"/>
      <c r="Y146" s="8"/>
      <c r="Z146" s="8"/>
      <c r="AA146" s="8"/>
      <c r="AB146" s="8"/>
      <c r="AC146" s="8"/>
      <c r="AD146" s="8"/>
      <c r="AE146" s="8"/>
      <c r="AF146" s="8"/>
      <c r="AG146" s="8"/>
      <c r="AH146" s="8"/>
    </row>
    <row r="147" spans="4:34" s="100" customFormat="1" ht="15" customHeight="1" x14ac:dyDescent="0.25">
      <c r="D147" s="7"/>
      <c r="E147" s="7"/>
      <c r="F147" s="7"/>
      <c r="G147" s="7"/>
      <c r="H147" s="7"/>
      <c r="I147" s="7"/>
      <c r="J147" s="7"/>
      <c r="K147" s="8"/>
      <c r="L147" s="8"/>
      <c r="M147" s="8"/>
      <c r="N147" s="8"/>
      <c r="O147" s="8"/>
      <c r="P147" s="8"/>
      <c r="Q147" s="8"/>
      <c r="R147" s="8"/>
      <c r="S147" s="8"/>
      <c r="T147" s="8"/>
      <c r="U147" s="8"/>
      <c r="V147" s="8"/>
      <c r="W147" s="8"/>
      <c r="X147" s="8"/>
      <c r="Y147" s="8"/>
      <c r="Z147" s="8"/>
      <c r="AA147" s="8"/>
      <c r="AB147" s="8"/>
      <c r="AC147" s="8"/>
      <c r="AD147" s="8"/>
      <c r="AE147" s="8"/>
      <c r="AF147" s="8"/>
      <c r="AG147" s="8"/>
      <c r="AH147" s="8"/>
    </row>
    <row r="148" spans="4:34" s="100" customFormat="1" ht="15" customHeight="1" x14ac:dyDescent="0.25">
      <c r="D148" s="7"/>
      <c r="E148" s="7"/>
      <c r="F148" s="7"/>
      <c r="G148" s="7"/>
      <c r="H148" s="7"/>
      <c r="I148" s="7"/>
      <c r="J148" s="7"/>
      <c r="K148" s="8"/>
      <c r="L148" s="8"/>
      <c r="M148" s="8"/>
      <c r="N148" s="8"/>
      <c r="O148" s="8"/>
      <c r="P148" s="8"/>
      <c r="Q148" s="8"/>
      <c r="R148" s="8"/>
      <c r="S148" s="8"/>
      <c r="T148" s="8"/>
      <c r="U148" s="8"/>
      <c r="V148" s="8"/>
      <c r="W148" s="8"/>
      <c r="X148" s="8"/>
      <c r="Y148" s="8"/>
      <c r="Z148" s="8"/>
      <c r="AA148" s="8"/>
      <c r="AB148" s="8"/>
      <c r="AC148" s="8"/>
      <c r="AD148" s="8"/>
      <c r="AE148" s="8"/>
      <c r="AF148" s="8"/>
      <c r="AG148" s="8"/>
      <c r="AH148" s="8"/>
    </row>
    <row r="149" spans="4:34" s="100" customFormat="1" ht="15" customHeight="1" x14ac:dyDescent="0.25">
      <c r="D149" s="7"/>
      <c r="E149" s="7"/>
      <c r="F149" s="7"/>
      <c r="G149" s="7"/>
      <c r="H149" s="7"/>
      <c r="I149" s="7"/>
      <c r="J149" s="7"/>
      <c r="K149" s="8"/>
      <c r="L149" s="8"/>
      <c r="M149" s="8"/>
      <c r="N149" s="8"/>
      <c r="O149" s="8"/>
      <c r="P149" s="8"/>
      <c r="Q149" s="8"/>
      <c r="R149" s="8"/>
      <c r="S149" s="8"/>
      <c r="T149" s="8"/>
      <c r="U149" s="8"/>
      <c r="V149" s="8"/>
      <c r="W149" s="8"/>
      <c r="X149" s="8"/>
      <c r="Y149" s="8"/>
      <c r="Z149" s="8"/>
      <c r="AA149" s="8"/>
      <c r="AB149" s="8"/>
      <c r="AC149" s="8"/>
      <c r="AD149" s="8"/>
      <c r="AE149" s="8"/>
      <c r="AF149" s="8"/>
      <c r="AG149" s="8"/>
      <c r="AH149" s="8"/>
    </row>
    <row r="150" spans="4:34" s="100" customFormat="1" ht="15" customHeight="1" x14ac:dyDescent="0.25">
      <c r="D150" s="7"/>
      <c r="E150" s="7"/>
      <c r="F150" s="7"/>
      <c r="G150" s="7"/>
      <c r="H150" s="7"/>
      <c r="I150" s="7"/>
      <c r="J150" s="7"/>
      <c r="K150" s="8"/>
      <c r="L150" s="8"/>
      <c r="M150" s="8"/>
      <c r="N150" s="8"/>
      <c r="O150" s="8"/>
      <c r="P150" s="8"/>
      <c r="Q150" s="8"/>
      <c r="R150" s="8"/>
      <c r="S150" s="8"/>
      <c r="T150" s="8"/>
      <c r="U150" s="8"/>
      <c r="V150" s="8"/>
      <c r="W150" s="8"/>
      <c r="X150" s="8"/>
      <c r="Y150" s="8"/>
      <c r="Z150" s="8"/>
      <c r="AA150" s="8"/>
      <c r="AB150" s="8"/>
      <c r="AC150" s="8"/>
      <c r="AD150" s="8"/>
      <c r="AE150" s="8"/>
      <c r="AF150" s="8"/>
      <c r="AG150" s="8"/>
      <c r="AH150" s="8"/>
    </row>
    <row r="151" spans="4:34" s="100" customFormat="1" ht="15" customHeight="1" x14ac:dyDescent="0.25">
      <c r="D151" s="7"/>
      <c r="E151" s="7"/>
      <c r="F151" s="7"/>
      <c r="G151" s="7"/>
      <c r="H151" s="7"/>
      <c r="I151" s="7"/>
      <c r="J151" s="7"/>
      <c r="K151" s="8"/>
      <c r="L151" s="8"/>
      <c r="M151" s="8"/>
      <c r="N151" s="8"/>
      <c r="O151" s="8"/>
      <c r="P151" s="8"/>
      <c r="Q151" s="8"/>
      <c r="R151" s="8"/>
      <c r="S151" s="8"/>
      <c r="T151" s="8"/>
      <c r="U151" s="8"/>
      <c r="V151" s="8"/>
      <c r="W151" s="8"/>
      <c r="X151" s="8"/>
      <c r="Y151" s="8"/>
      <c r="Z151" s="8"/>
      <c r="AA151" s="8"/>
      <c r="AB151" s="8"/>
      <c r="AC151" s="8"/>
      <c r="AD151" s="8"/>
      <c r="AE151" s="8"/>
      <c r="AF151" s="8"/>
      <c r="AG151" s="8"/>
      <c r="AH151" s="8"/>
    </row>
    <row r="152" spans="4:34" s="100" customFormat="1" ht="15" customHeight="1" x14ac:dyDescent="0.25">
      <c r="D152" s="7"/>
      <c r="E152" s="7"/>
      <c r="F152" s="7"/>
      <c r="G152" s="7"/>
      <c r="H152" s="7"/>
      <c r="I152" s="7"/>
      <c r="J152" s="7"/>
      <c r="K152" s="8"/>
      <c r="L152" s="8"/>
      <c r="M152" s="8"/>
      <c r="N152" s="8"/>
      <c r="O152" s="8"/>
      <c r="P152" s="8"/>
      <c r="Q152" s="8"/>
      <c r="R152" s="8"/>
      <c r="S152" s="8"/>
      <c r="T152" s="8"/>
      <c r="U152" s="8"/>
      <c r="V152" s="8"/>
      <c r="W152" s="8"/>
      <c r="X152" s="8"/>
      <c r="Y152" s="8"/>
      <c r="Z152" s="8"/>
      <c r="AA152" s="8"/>
      <c r="AB152" s="8"/>
      <c r="AC152" s="8"/>
      <c r="AD152" s="8"/>
      <c r="AE152" s="8"/>
      <c r="AF152" s="8"/>
      <c r="AG152" s="8"/>
      <c r="AH152" s="8"/>
    </row>
    <row r="153" spans="4:34" s="100" customFormat="1" ht="15" customHeight="1" x14ac:dyDescent="0.25">
      <c r="D153" s="7"/>
      <c r="E153" s="7"/>
      <c r="F153" s="7"/>
      <c r="G153" s="7"/>
      <c r="H153" s="7"/>
      <c r="I153" s="7"/>
      <c r="J153" s="7"/>
      <c r="K153" s="8"/>
      <c r="L153" s="8"/>
      <c r="M153" s="8"/>
      <c r="N153" s="8"/>
      <c r="O153" s="8"/>
      <c r="P153" s="8"/>
      <c r="Q153" s="8"/>
      <c r="R153" s="8"/>
      <c r="S153" s="8"/>
      <c r="T153" s="8"/>
      <c r="U153" s="8"/>
      <c r="V153" s="8"/>
      <c r="W153" s="8"/>
      <c r="X153" s="8"/>
      <c r="Y153" s="8"/>
      <c r="Z153" s="8"/>
      <c r="AA153" s="8"/>
      <c r="AB153" s="8"/>
      <c r="AC153" s="8"/>
      <c r="AD153" s="8"/>
      <c r="AE153" s="8"/>
      <c r="AF153" s="8"/>
      <c r="AG153" s="8"/>
      <c r="AH153" s="8"/>
    </row>
    <row r="154" spans="4:34" s="100" customFormat="1" ht="15" customHeight="1" x14ac:dyDescent="0.25">
      <c r="D154" s="7"/>
      <c r="E154" s="7"/>
      <c r="F154" s="7"/>
      <c r="G154" s="7"/>
      <c r="H154" s="7"/>
      <c r="I154" s="7"/>
      <c r="J154" s="7"/>
      <c r="K154" s="8"/>
      <c r="L154" s="8"/>
      <c r="M154" s="8"/>
      <c r="N154" s="8"/>
      <c r="O154" s="8"/>
      <c r="P154" s="8"/>
      <c r="Q154" s="8"/>
      <c r="R154" s="8"/>
      <c r="S154" s="8"/>
      <c r="T154" s="8"/>
      <c r="U154" s="8"/>
      <c r="V154" s="8"/>
      <c r="W154" s="8"/>
      <c r="X154" s="8"/>
      <c r="Y154" s="8"/>
      <c r="Z154" s="8"/>
      <c r="AA154" s="8"/>
      <c r="AB154" s="8"/>
      <c r="AC154" s="8"/>
      <c r="AD154" s="8"/>
      <c r="AE154" s="8"/>
      <c r="AF154" s="8"/>
      <c r="AG154" s="8"/>
      <c r="AH154" s="8"/>
    </row>
    <row r="155" spans="4:34" s="100" customFormat="1" ht="15" customHeight="1" x14ac:dyDescent="0.25">
      <c r="D155" s="7"/>
      <c r="E155" s="7"/>
      <c r="F155" s="7"/>
      <c r="G155" s="7"/>
      <c r="H155" s="7"/>
      <c r="I155" s="7"/>
      <c r="J155" s="7"/>
      <c r="K155" s="8"/>
      <c r="L155" s="8"/>
      <c r="M155" s="8"/>
      <c r="N155" s="8"/>
      <c r="O155" s="8"/>
      <c r="P155" s="8"/>
      <c r="Q155" s="8"/>
      <c r="R155" s="8"/>
      <c r="S155" s="8"/>
      <c r="T155" s="8"/>
      <c r="U155" s="8"/>
      <c r="V155" s="8"/>
      <c r="W155" s="8"/>
      <c r="X155" s="8"/>
      <c r="Y155" s="8"/>
      <c r="Z155" s="8"/>
      <c r="AA155" s="8"/>
      <c r="AB155" s="8"/>
      <c r="AC155" s="8"/>
      <c r="AD155" s="8"/>
      <c r="AE155" s="8"/>
      <c r="AF155" s="8"/>
      <c r="AG155" s="8"/>
      <c r="AH155" s="8"/>
    </row>
    <row r="156" spans="4:34" s="100" customFormat="1" ht="15" customHeight="1" x14ac:dyDescent="0.25">
      <c r="D156" s="7"/>
      <c r="E156" s="7"/>
      <c r="F156" s="7"/>
      <c r="G156" s="7"/>
      <c r="H156" s="7"/>
      <c r="I156" s="7"/>
      <c r="J156" s="7"/>
      <c r="K156" s="8"/>
      <c r="L156" s="8"/>
      <c r="M156" s="8"/>
      <c r="N156" s="8"/>
      <c r="O156" s="8"/>
      <c r="P156" s="8"/>
      <c r="Q156" s="8"/>
      <c r="R156" s="8"/>
      <c r="S156" s="8"/>
      <c r="T156" s="8"/>
      <c r="U156" s="8"/>
      <c r="V156" s="8"/>
      <c r="W156" s="8"/>
      <c r="X156" s="8"/>
      <c r="Y156" s="8"/>
      <c r="Z156" s="8"/>
      <c r="AA156" s="8"/>
      <c r="AB156" s="8"/>
      <c r="AC156" s="8"/>
      <c r="AD156" s="8"/>
      <c r="AE156" s="8"/>
      <c r="AF156" s="8"/>
      <c r="AG156" s="8"/>
      <c r="AH156" s="8"/>
    </row>
    <row r="157" spans="4:34" s="100" customFormat="1" ht="15" customHeight="1" x14ac:dyDescent="0.25">
      <c r="D157" s="7"/>
      <c r="E157" s="7"/>
      <c r="F157" s="7"/>
      <c r="G157" s="7"/>
      <c r="H157" s="7"/>
      <c r="I157" s="7"/>
      <c r="J157" s="7"/>
      <c r="K157" s="8"/>
      <c r="L157" s="8"/>
      <c r="M157" s="8"/>
      <c r="N157" s="8"/>
      <c r="O157" s="8"/>
      <c r="P157" s="8"/>
      <c r="Q157" s="8"/>
      <c r="R157" s="8"/>
      <c r="S157" s="8"/>
      <c r="T157" s="8"/>
      <c r="U157" s="8"/>
      <c r="V157" s="8"/>
      <c r="W157" s="8"/>
      <c r="X157" s="8"/>
      <c r="Y157" s="8"/>
      <c r="Z157" s="8"/>
      <c r="AA157" s="8"/>
      <c r="AB157" s="8"/>
      <c r="AC157" s="8"/>
      <c r="AD157" s="8"/>
      <c r="AE157" s="8"/>
      <c r="AF157" s="8"/>
      <c r="AG157" s="8"/>
      <c r="AH157" s="8"/>
    </row>
    <row r="158" spans="4:34" s="100" customFormat="1" ht="15" customHeight="1" x14ac:dyDescent="0.25">
      <c r="D158" s="7"/>
      <c r="E158" s="7"/>
      <c r="F158" s="7"/>
      <c r="G158" s="7"/>
      <c r="H158" s="7"/>
      <c r="I158" s="7"/>
      <c r="J158" s="7"/>
      <c r="K158" s="8"/>
      <c r="L158" s="8"/>
      <c r="M158" s="8"/>
      <c r="N158" s="8"/>
      <c r="O158" s="8"/>
      <c r="P158" s="8"/>
      <c r="Q158" s="8"/>
      <c r="R158" s="8"/>
      <c r="S158" s="8"/>
      <c r="T158" s="8"/>
      <c r="U158" s="8"/>
      <c r="V158" s="8"/>
      <c r="W158" s="8"/>
      <c r="X158" s="8"/>
      <c r="Y158" s="8"/>
      <c r="Z158" s="8"/>
      <c r="AA158" s="8"/>
      <c r="AB158" s="8"/>
      <c r="AC158" s="8"/>
      <c r="AD158" s="8"/>
      <c r="AE158" s="8"/>
      <c r="AF158" s="8"/>
      <c r="AG158" s="8"/>
      <c r="AH158" s="8"/>
    </row>
    <row r="159" spans="4:34" s="100" customFormat="1" ht="15" customHeight="1" x14ac:dyDescent="0.25">
      <c r="D159" s="7"/>
      <c r="E159" s="7"/>
      <c r="F159" s="7"/>
      <c r="G159" s="7"/>
      <c r="H159" s="7"/>
      <c r="I159" s="7"/>
      <c r="J159" s="7"/>
      <c r="K159" s="8"/>
      <c r="L159" s="8"/>
      <c r="M159" s="8"/>
      <c r="N159" s="8"/>
      <c r="O159" s="8"/>
      <c r="P159" s="8"/>
      <c r="Q159" s="8"/>
      <c r="R159" s="8"/>
      <c r="S159" s="8"/>
      <c r="T159" s="8"/>
      <c r="U159" s="8"/>
      <c r="V159" s="8"/>
      <c r="W159" s="8"/>
      <c r="X159" s="8"/>
      <c r="Y159" s="8"/>
      <c r="Z159" s="8"/>
      <c r="AA159" s="8"/>
      <c r="AB159" s="8"/>
      <c r="AC159" s="8"/>
      <c r="AD159" s="8"/>
      <c r="AE159" s="8"/>
      <c r="AF159" s="8"/>
      <c r="AG159" s="8"/>
      <c r="AH159" s="8"/>
    </row>
    <row r="160" spans="4:34" s="100" customFormat="1" ht="15" customHeight="1" x14ac:dyDescent="0.25">
      <c r="D160" s="7"/>
      <c r="E160" s="7"/>
      <c r="F160" s="7"/>
      <c r="G160" s="7"/>
      <c r="H160" s="7"/>
      <c r="I160" s="7"/>
      <c r="J160" s="7"/>
      <c r="K160" s="8"/>
      <c r="L160" s="8"/>
      <c r="M160" s="8"/>
      <c r="N160" s="8"/>
      <c r="O160" s="8"/>
      <c r="P160" s="8"/>
      <c r="Q160" s="8"/>
      <c r="R160" s="8"/>
      <c r="S160" s="8"/>
      <c r="T160" s="8"/>
      <c r="U160" s="8"/>
      <c r="V160" s="8"/>
      <c r="W160" s="8"/>
      <c r="X160" s="8"/>
      <c r="Y160" s="8"/>
      <c r="Z160" s="8"/>
      <c r="AA160" s="8"/>
      <c r="AB160" s="8"/>
      <c r="AC160" s="8"/>
      <c r="AD160" s="8"/>
      <c r="AE160" s="8"/>
      <c r="AF160" s="8"/>
      <c r="AG160" s="8"/>
      <c r="AH160" s="8"/>
    </row>
    <row r="161" spans="4:34" s="100" customFormat="1" ht="15" customHeight="1" x14ac:dyDescent="0.25">
      <c r="D161" s="7"/>
      <c r="E161" s="7"/>
      <c r="F161" s="7"/>
      <c r="G161" s="7"/>
      <c r="H161" s="7"/>
      <c r="I161" s="7"/>
      <c r="J161" s="7"/>
      <c r="K161" s="8"/>
      <c r="L161" s="8"/>
      <c r="M161" s="8"/>
      <c r="N161" s="8"/>
      <c r="O161" s="8"/>
      <c r="P161" s="8"/>
      <c r="Q161" s="8"/>
      <c r="R161" s="8"/>
      <c r="S161" s="8"/>
      <c r="T161" s="8"/>
      <c r="U161" s="8"/>
      <c r="V161" s="8"/>
      <c r="W161" s="8"/>
      <c r="X161" s="8"/>
      <c r="Y161" s="8"/>
      <c r="Z161" s="8"/>
      <c r="AA161" s="8"/>
      <c r="AB161" s="8"/>
      <c r="AC161" s="8"/>
      <c r="AD161" s="8"/>
      <c r="AE161" s="8"/>
      <c r="AF161" s="8"/>
      <c r="AG161" s="8"/>
      <c r="AH161" s="8"/>
    </row>
    <row r="162" spans="4:34" s="100" customFormat="1" ht="15" customHeight="1" x14ac:dyDescent="0.25">
      <c r="D162" s="7"/>
      <c r="E162" s="7"/>
      <c r="F162" s="7"/>
      <c r="G162" s="7"/>
      <c r="H162" s="7"/>
      <c r="I162" s="7"/>
      <c r="J162" s="7"/>
      <c r="K162" s="8"/>
      <c r="L162" s="8"/>
      <c r="M162" s="8"/>
      <c r="N162" s="8"/>
      <c r="O162" s="8"/>
      <c r="P162" s="8"/>
      <c r="Q162" s="8"/>
      <c r="R162" s="8"/>
      <c r="S162" s="8"/>
      <c r="T162" s="8"/>
      <c r="U162" s="8"/>
      <c r="V162" s="8"/>
      <c r="W162" s="8"/>
      <c r="X162" s="8"/>
      <c r="Y162" s="8"/>
      <c r="Z162" s="8"/>
      <c r="AA162" s="8"/>
      <c r="AB162" s="8"/>
      <c r="AC162" s="8"/>
      <c r="AD162" s="8"/>
      <c r="AE162" s="8"/>
      <c r="AF162" s="8"/>
      <c r="AG162" s="8"/>
      <c r="AH162" s="8"/>
    </row>
    <row r="163" spans="4:34" s="100" customFormat="1" ht="15" customHeight="1" x14ac:dyDescent="0.25">
      <c r="D163" s="7"/>
      <c r="E163" s="7"/>
      <c r="F163" s="7"/>
      <c r="G163" s="7"/>
      <c r="H163" s="7"/>
      <c r="I163" s="7"/>
      <c r="J163" s="7"/>
      <c r="K163" s="8"/>
      <c r="L163" s="8"/>
      <c r="M163" s="8"/>
      <c r="N163" s="8"/>
      <c r="O163" s="8"/>
      <c r="P163" s="8"/>
      <c r="Q163" s="8"/>
      <c r="R163" s="8"/>
      <c r="S163" s="8"/>
      <c r="T163" s="8"/>
      <c r="U163" s="8"/>
      <c r="V163" s="8"/>
      <c r="W163" s="8"/>
      <c r="X163" s="8"/>
      <c r="Y163" s="8"/>
      <c r="Z163" s="8"/>
      <c r="AA163" s="8"/>
      <c r="AB163" s="8"/>
      <c r="AC163" s="8"/>
      <c r="AD163" s="8"/>
      <c r="AE163" s="8"/>
      <c r="AF163" s="8"/>
      <c r="AG163" s="8"/>
      <c r="AH163" s="8"/>
    </row>
    <row r="164" spans="4:34" s="100" customFormat="1" ht="15" customHeight="1" x14ac:dyDescent="0.25">
      <c r="D164" s="7"/>
      <c r="E164" s="7"/>
      <c r="F164" s="7"/>
      <c r="G164" s="7"/>
      <c r="H164" s="7"/>
      <c r="I164" s="7"/>
      <c r="J164" s="7"/>
      <c r="K164" s="8"/>
      <c r="L164" s="8"/>
      <c r="M164" s="8"/>
      <c r="N164" s="8"/>
      <c r="O164" s="8"/>
      <c r="P164" s="8"/>
      <c r="Q164" s="8"/>
      <c r="R164" s="8"/>
      <c r="S164" s="8"/>
      <c r="T164" s="8"/>
      <c r="U164" s="8"/>
      <c r="V164" s="8"/>
      <c r="W164" s="8"/>
      <c r="X164" s="8"/>
      <c r="Y164" s="8"/>
      <c r="Z164" s="8"/>
      <c r="AA164" s="8"/>
      <c r="AB164" s="8"/>
      <c r="AC164" s="8"/>
      <c r="AD164" s="8"/>
      <c r="AE164" s="8"/>
      <c r="AF164" s="8"/>
      <c r="AG164" s="8"/>
      <c r="AH164" s="8"/>
    </row>
    <row r="165" spans="4:34" s="100" customFormat="1" ht="15" customHeight="1" x14ac:dyDescent="0.25">
      <c r="D165" s="7"/>
      <c r="E165" s="7"/>
      <c r="F165" s="7"/>
      <c r="G165" s="7"/>
      <c r="H165" s="7"/>
      <c r="I165" s="7"/>
      <c r="J165" s="7"/>
      <c r="K165" s="8"/>
      <c r="L165" s="8"/>
      <c r="M165" s="8"/>
      <c r="N165" s="8"/>
      <c r="O165" s="8"/>
      <c r="P165" s="8"/>
      <c r="Q165" s="8"/>
      <c r="R165" s="8"/>
      <c r="S165" s="8"/>
      <c r="T165" s="8"/>
      <c r="U165" s="8"/>
      <c r="V165" s="8"/>
      <c r="W165" s="8"/>
      <c r="X165" s="8"/>
      <c r="Y165" s="8"/>
      <c r="Z165" s="8"/>
      <c r="AA165" s="8"/>
      <c r="AB165" s="8"/>
      <c r="AC165" s="8"/>
      <c r="AD165" s="8"/>
      <c r="AE165" s="8"/>
      <c r="AF165" s="8"/>
      <c r="AG165" s="8"/>
      <c r="AH165" s="8"/>
    </row>
    <row r="166" spans="4:34" s="100" customFormat="1" ht="15" customHeight="1" x14ac:dyDescent="0.25">
      <c r="D166" s="7"/>
      <c r="E166" s="7"/>
      <c r="F166" s="7"/>
      <c r="G166" s="7"/>
      <c r="H166" s="7"/>
      <c r="I166" s="7"/>
      <c r="J166" s="7"/>
      <c r="K166" s="8"/>
      <c r="L166" s="8"/>
      <c r="M166" s="8"/>
      <c r="N166" s="8"/>
      <c r="O166" s="8"/>
      <c r="P166" s="8"/>
      <c r="Q166" s="8"/>
      <c r="R166" s="8"/>
      <c r="S166" s="8"/>
      <c r="T166" s="8"/>
      <c r="U166" s="8"/>
      <c r="V166" s="8"/>
      <c r="W166" s="8"/>
      <c r="X166" s="8"/>
      <c r="Y166" s="8"/>
      <c r="Z166" s="8"/>
      <c r="AA166" s="8"/>
      <c r="AB166" s="8"/>
      <c r="AC166" s="8"/>
      <c r="AD166" s="8"/>
      <c r="AE166" s="8"/>
      <c r="AF166" s="8"/>
      <c r="AG166" s="8"/>
      <c r="AH166" s="8"/>
    </row>
    <row r="167" spans="4:34" s="100" customFormat="1" ht="15" customHeight="1" x14ac:dyDescent="0.25">
      <c r="D167" s="7"/>
      <c r="E167" s="7"/>
      <c r="F167" s="7"/>
      <c r="G167" s="7"/>
      <c r="H167" s="7"/>
      <c r="I167" s="7"/>
      <c r="J167" s="7"/>
      <c r="K167" s="8"/>
      <c r="L167" s="8"/>
      <c r="M167" s="8"/>
      <c r="N167" s="8"/>
      <c r="O167" s="8"/>
      <c r="P167" s="8"/>
      <c r="Q167" s="8"/>
      <c r="R167" s="8"/>
      <c r="S167" s="8"/>
      <c r="T167" s="8"/>
      <c r="U167" s="8"/>
      <c r="V167" s="8"/>
      <c r="W167" s="8"/>
      <c r="X167" s="8"/>
      <c r="Y167" s="8"/>
      <c r="Z167" s="8"/>
      <c r="AA167" s="8"/>
      <c r="AB167" s="8"/>
      <c r="AC167" s="8"/>
      <c r="AD167" s="8"/>
      <c r="AE167" s="8"/>
      <c r="AF167" s="8"/>
      <c r="AG167" s="8"/>
      <c r="AH167" s="8"/>
    </row>
    <row r="168" spans="4:34" s="100" customFormat="1" ht="15" customHeight="1" x14ac:dyDescent="0.25">
      <c r="D168" s="7"/>
      <c r="E168" s="7"/>
      <c r="F168" s="7"/>
      <c r="G168" s="7"/>
      <c r="H168" s="7"/>
      <c r="I168" s="7"/>
      <c r="J168" s="7"/>
      <c r="K168" s="8"/>
      <c r="L168" s="8"/>
      <c r="M168" s="8"/>
      <c r="N168" s="8"/>
      <c r="O168" s="8"/>
      <c r="P168" s="8"/>
      <c r="Q168" s="8"/>
      <c r="R168" s="8"/>
      <c r="S168" s="8"/>
      <c r="T168" s="8"/>
      <c r="U168" s="8"/>
      <c r="V168" s="8"/>
      <c r="W168" s="8"/>
      <c r="X168" s="8"/>
      <c r="Y168" s="8"/>
      <c r="Z168" s="8"/>
      <c r="AA168" s="8"/>
      <c r="AB168" s="8"/>
      <c r="AC168" s="8"/>
      <c r="AD168" s="8"/>
      <c r="AE168" s="8"/>
      <c r="AF168" s="8"/>
      <c r="AG168" s="8"/>
      <c r="AH168" s="8"/>
    </row>
    <row r="169" spans="4:34" s="100" customFormat="1" ht="15" customHeight="1" x14ac:dyDescent="0.25">
      <c r="D169" s="7"/>
      <c r="E169" s="7"/>
      <c r="F169" s="7"/>
      <c r="G169" s="7"/>
      <c r="H169" s="7"/>
      <c r="I169" s="7"/>
      <c r="J169" s="7"/>
      <c r="K169" s="8"/>
      <c r="L169" s="8"/>
      <c r="M169" s="8"/>
      <c r="N169" s="8"/>
      <c r="O169" s="8"/>
      <c r="P169" s="8"/>
      <c r="Q169" s="8"/>
      <c r="R169" s="8"/>
      <c r="S169" s="8"/>
      <c r="T169" s="8"/>
      <c r="U169" s="8"/>
      <c r="V169" s="8"/>
      <c r="W169" s="8"/>
      <c r="X169" s="8"/>
      <c r="Y169" s="8"/>
      <c r="Z169" s="8"/>
      <c r="AA169" s="8"/>
      <c r="AB169" s="8"/>
      <c r="AC169" s="8"/>
      <c r="AD169" s="8"/>
      <c r="AE169" s="8"/>
      <c r="AF169" s="8"/>
      <c r="AG169" s="8"/>
      <c r="AH169" s="8"/>
    </row>
    <row r="170" spans="4:34" s="100" customFormat="1" ht="15" customHeight="1" x14ac:dyDescent="0.25">
      <c r="D170" s="7"/>
      <c r="E170" s="7"/>
      <c r="F170" s="7"/>
      <c r="G170" s="7"/>
      <c r="H170" s="7"/>
      <c r="I170" s="7"/>
      <c r="J170" s="7"/>
      <c r="K170" s="8"/>
      <c r="L170" s="8"/>
      <c r="M170" s="8"/>
      <c r="N170" s="8"/>
      <c r="O170" s="8"/>
      <c r="P170" s="8"/>
      <c r="Q170" s="8"/>
      <c r="R170" s="8"/>
      <c r="S170" s="8"/>
      <c r="T170" s="8"/>
      <c r="U170" s="8"/>
      <c r="V170" s="8"/>
      <c r="W170" s="8"/>
      <c r="X170" s="8"/>
      <c r="Y170" s="8"/>
      <c r="Z170" s="8"/>
      <c r="AA170" s="8"/>
      <c r="AB170" s="8"/>
      <c r="AC170" s="8"/>
      <c r="AD170" s="8"/>
      <c r="AE170" s="8"/>
      <c r="AF170" s="8"/>
      <c r="AG170" s="8"/>
      <c r="AH170" s="8"/>
    </row>
    <row r="171" spans="4:34" s="100" customFormat="1" ht="15" customHeight="1" x14ac:dyDescent="0.25">
      <c r="D171" s="7"/>
      <c r="E171" s="7"/>
      <c r="F171" s="7"/>
      <c r="G171" s="7"/>
      <c r="H171" s="7"/>
      <c r="I171" s="7"/>
      <c r="J171" s="7"/>
      <c r="K171" s="8"/>
      <c r="L171" s="8"/>
      <c r="M171" s="8"/>
      <c r="N171" s="8"/>
      <c r="O171" s="8"/>
      <c r="P171" s="8"/>
      <c r="Q171" s="8"/>
      <c r="R171" s="8"/>
      <c r="S171" s="8"/>
      <c r="T171" s="8"/>
      <c r="U171" s="8"/>
      <c r="V171" s="8"/>
      <c r="W171" s="8"/>
      <c r="X171" s="8"/>
      <c r="Y171" s="8"/>
      <c r="Z171" s="8"/>
      <c r="AA171" s="8"/>
      <c r="AB171" s="8"/>
      <c r="AC171" s="8"/>
      <c r="AD171" s="8"/>
      <c r="AE171" s="8"/>
      <c r="AF171" s="8"/>
      <c r="AG171" s="8"/>
      <c r="AH171" s="8"/>
    </row>
    <row r="172" spans="4:34" s="100" customFormat="1" ht="15" customHeight="1" x14ac:dyDescent="0.25">
      <c r="D172" s="7"/>
      <c r="E172" s="7"/>
      <c r="F172" s="7"/>
      <c r="G172" s="7"/>
      <c r="H172" s="7"/>
      <c r="I172" s="7"/>
      <c r="J172" s="7"/>
      <c r="K172" s="8"/>
      <c r="L172" s="8"/>
      <c r="M172" s="8"/>
      <c r="N172" s="8"/>
      <c r="O172" s="8"/>
      <c r="P172" s="8"/>
      <c r="Q172" s="8"/>
      <c r="R172" s="8"/>
      <c r="S172" s="8"/>
      <c r="T172" s="8"/>
      <c r="U172" s="8"/>
      <c r="V172" s="8"/>
      <c r="W172" s="8"/>
      <c r="X172" s="8"/>
      <c r="Y172" s="8"/>
      <c r="Z172" s="8"/>
      <c r="AA172" s="8"/>
      <c r="AB172" s="8"/>
      <c r="AC172" s="8"/>
      <c r="AD172" s="8"/>
      <c r="AE172" s="8"/>
      <c r="AF172" s="8"/>
      <c r="AG172" s="8"/>
      <c r="AH172" s="8"/>
    </row>
    <row r="173" spans="4:34" s="100" customFormat="1" ht="15" customHeight="1" x14ac:dyDescent="0.25">
      <c r="D173" s="7"/>
      <c r="E173" s="7"/>
      <c r="F173" s="7"/>
      <c r="G173" s="7"/>
      <c r="H173" s="7"/>
      <c r="I173" s="7"/>
      <c r="J173" s="7"/>
      <c r="K173" s="8"/>
      <c r="L173" s="8"/>
      <c r="M173" s="8"/>
      <c r="N173" s="8"/>
      <c r="O173" s="8"/>
      <c r="P173" s="8"/>
      <c r="Q173" s="8"/>
      <c r="R173" s="8"/>
      <c r="S173" s="8"/>
      <c r="T173" s="8"/>
      <c r="U173" s="8"/>
      <c r="V173" s="8"/>
      <c r="W173" s="8"/>
      <c r="X173" s="8"/>
      <c r="Y173" s="8"/>
      <c r="Z173" s="8"/>
      <c r="AA173" s="8"/>
      <c r="AB173" s="8"/>
      <c r="AC173" s="8"/>
      <c r="AD173" s="8"/>
      <c r="AE173" s="8"/>
      <c r="AF173" s="8"/>
      <c r="AG173" s="8"/>
      <c r="AH173" s="8"/>
    </row>
  </sheetData>
  <sheetProtection selectLockedCells="1"/>
  <mergeCells count="1">
    <mergeCell ref="A80:S80"/>
  </mergeCells>
  <pageMargins left="0.32" right="0.34" top="0.56000000000000005" bottom="3.937007874015748E-2" header="0.37" footer="0.19685039370078741"/>
  <pageSetup paperSize="9" scale="53" orientation="portrait" r:id="rId1"/>
  <headerFooter alignWithMargins="0">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9"/>
  <dimension ref="D4:V41"/>
  <sheetViews>
    <sheetView showGridLines="0" workbookViewId="0">
      <selection activeCell="G46" sqref="G46"/>
    </sheetView>
  </sheetViews>
  <sheetFormatPr defaultRowHeight="15" x14ac:dyDescent="0.25"/>
  <cols>
    <col min="1" max="16384" width="9.140625" style="4"/>
  </cols>
  <sheetData>
    <row r="4" spans="4:22" ht="184.5" customHeight="1" x14ac:dyDescent="0.25"/>
    <row r="6" spans="4:22" x14ac:dyDescent="0.25">
      <c r="D6" s="4" t="s">
        <v>71</v>
      </c>
      <c r="E6" s="4">
        <v>1995</v>
      </c>
      <c r="F6" s="4">
        <v>1996</v>
      </c>
      <c r="G6" s="4">
        <v>1997</v>
      </c>
      <c r="H6" s="4">
        <v>1998</v>
      </c>
      <c r="I6" s="4">
        <v>1999</v>
      </c>
      <c r="J6" s="4">
        <v>2000</v>
      </c>
      <c r="K6" s="4">
        <v>2001</v>
      </c>
      <c r="L6" s="4">
        <v>2002</v>
      </c>
      <c r="M6" s="4">
        <v>2003</v>
      </c>
      <c r="N6" s="4">
        <v>2004</v>
      </c>
      <c r="O6" s="4">
        <v>2005</v>
      </c>
      <c r="P6" s="4">
        <v>2006</v>
      </c>
      <c r="Q6" s="4">
        <v>2007</v>
      </c>
      <c r="R6" s="4">
        <v>2008</v>
      </c>
      <c r="S6" s="4">
        <v>2009</v>
      </c>
      <c r="T6" s="4">
        <v>2010</v>
      </c>
      <c r="U6" s="4">
        <v>2011</v>
      </c>
      <c r="V6" s="4">
        <v>2012</v>
      </c>
    </row>
    <row r="7" spans="4:22" x14ac:dyDescent="0.25">
      <c r="D7" s="4" t="str">
        <f>[3]MNB_DEF!A33</f>
        <v>YGAP</v>
      </c>
      <c r="E7" s="4">
        <f>[3]MNB_DEF!B33/100</f>
        <v>-2.1411762485367882E-2</v>
      </c>
      <c r="F7" s="4">
        <f>[3]MNB_DEF!C33/100</f>
        <v>5.1588017505914728E-3</v>
      </c>
      <c r="G7" s="4">
        <f>[3]MNB_DEF!D33/100</f>
        <v>1.203861635311493E-2</v>
      </c>
      <c r="H7" s="4">
        <f>[3]MNB_DEF!E33/100</f>
        <v>1.6755239790546675E-2</v>
      </c>
      <c r="I7" s="4">
        <f>[3]MNB_DEF!F33/100</f>
        <v>-4.9229851637667644E-3</v>
      </c>
      <c r="J7" s="4">
        <f>[3]MNB_DEF!G33/100</f>
        <v>-1.0195209905329169E-2</v>
      </c>
      <c r="K7" s="4">
        <f>[3]MNB_DEF!H33/100</f>
        <v>-6.1958967147108255E-3</v>
      </c>
      <c r="L7" s="4">
        <f>[3]MNB_DEF!I33/100</f>
        <v>-3.3526012872920484E-3</v>
      </c>
      <c r="M7" s="4">
        <f>[3]MNB_DEF!J33/100</f>
        <v>-5.1311676277300952E-3</v>
      </c>
      <c r="N7" s="4">
        <f>[3]MNB_DEF!K33/100</f>
        <v>-7.9182646642085106E-3</v>
      </c>
      <c r="O7" s="4">
        <f>[3]MNB_DEF!L33/100</f>
        <v>-5.9730661777487827E-3</v>
      </c>
      <c r="P7" s="4">
        <f>[3]MNB_DEF!M33/100</f>
        <v>6.4551384376943695E-3</v>
      </c>
      <c r="Q7" s="4">
        <f>[3]MNB_DEF!N33/100</f>
        <v>3.5664383170402478E-2</v>
      </c>
      <c r="R7" s="4">
        <f>[3]MNB_DEF!O33/100</f>
        <v>3.9093454290597823E-2</v>
      </c>
      <c r="S7" s="4">
        <f>[3]MNB_DEF!P33/100</f>
        <v>-3.4441277713772284E-2</v>
      </c>
      <c r="T7" s="4">
        <f>[3]MNB_DEF!Q33/100</f>
        <v>-1.3219331545980848E-2</v>
      </c>
      <c r="U7" s="4">
        <f>[3]MNB_DEF!R33/100</f>
        <v>-4.7531791212936086E-3</v>
      </c>
      <c r="V7" s="4">
        <f>[3]MNB_DEF!S33/100</f>
        <v>-7.1122946477943302E-3</v>
      </c>
    </row>
    <row r="8" spans="4:22" x14ac:dyDescent="0.25">
      <c r="D8" s="4" t="str">
        <f>[3]MNB_DEF!A34</f>
        <v>WPGAP</v>
      </c>
      <c r="E8" s="4">
        <f>[3]MNB_DEF!B34/100</f>
        <v>-1.4416233677225443E-2</v>
      </c>
      <c r="F8" s="4">
        <f>[3]MNB_DEF!C34/100</f>
        <v>9.5011220483876002E-3</v>
      </c>
      <c r="G8" s="4">
        <f>[3]MNB_DEF!D34/100</f>
        <v>6.1713011240125848E-2</v>
      </c>
      <c r="H8" s="4">
        <f>[3]MNB_DEF!E34/100</f>
        <v>6.3959116307802821E-2</v>
      </c>
      <c r="I8" s="4">
        <f>[3]MNB_DEF!F34/100</f>
        <v>9.996394903960093E-3</v>
      </c>
      <c r="J8" s="4">
        <f>[3]MNB_DEF!G34/100</f>
        <v>3.783085371481909E-2</v>
      </c>
      <c r="K8" s="4">
        <f>[3]MNB_DEF!H34/100</f>
        <v>1.8617908637006408E-3</v>
      </c>
      <c r="L8" s="4">
        <f>[3]MNB_DEF!I34/100</f>
        <v>1.2666993590737308E-2</v>
      </c>
      <c r="M8" s="4">
        <f>[3]MNB_DEF!J34/100</f>
        <v>-3.9656388772147944E-3</v>
      </c>
      <c r="N8" s="4">
        <f>[3]MNB_DEF!K34/100</f>
        <v>-3.2514937862277771E-2</v>
      </c>
      <c r="O8" s="4">
        <f>[3]MNB_DEF!L34/100</f>
        <v>-1.4634036758124469E-2</v>
      </c>
      <c r="P8" s="4">
        <f>[3]MNB_DEF!M34/100</f>
        <v>-2.3540269909219425E-2</v>
      </c>
      <c r="Q8" s="4">
        <f>[3]MNB_DEF!N34/100</f>
        <v>9.212743114705102E-3</v>
      </c>
      <c r="R8" s="4">
        <f>[3]MNB_DEF!O34/100</f>
        <v>-1.9459300664505852E-2</v>
      </c>
      <c r="S8" s="4">
        <f>[3]MNB_DEF!P34/100</f>
        <v>-3.290070625834296E-2</v>
      </c>
      <c r="T8" s="4">
        <f>[3]MNB_DEF!Q34/100</f>
        <v>-8.1799621567588687E-3</v>
      </c>
      <c r="U8" s="4">
        <f>[3]MNB_DEF!R34/100</f>
        <v>-5.4095489055453472E-3</v>
      </c>
      <c r="V8" s="4">
        <f>[3]MNB_DEF!S34/100</f>
        <v>-1.3791936494626178E-2</v>
      </c>
    </row>
    <row r="9" spans="4:22" x14ac:dyDescent="0.25">
      <c r="D9" s="4" t="str">
        <f>[3]MNB_DEF!A35</f>
        <v>EPGAP</v>
      </c>
      <c r="E9" s="4">
        <f>[3]MNB_DEF!B35/100</f>
        <v>-1.887270260888536E-2</v>
      </c>
      <c r="F9" s="4">
        <f>[3]MNB_DEF!C35/100</f>
        <v>2.6051576529783876E-2</v>
      </c>
      <c r="G9" s="4">
        <f>[3]MNB_DEF!D35/100</f>
        <v>2.0882416709602166E-2</v>
      </c>
      <c r="H9" s="4">
        <f>[3]MNB_DEF!E35/100</f>
        <v>2.0518554307542635E-2</v>
      </c>
      <c r="I9" s="4">
        <f>[3]MNB_DEF!F35/100</f>
        <v>-8.408857450764369E-3</v>
      </c>
      <c r="J9" s="4">
        <f>[3]MNB_DEF!G35/100</f>
        <v>-2.4106144749104365E-2</v>
      </c>
      <c r="K9" s="4">
        <f>[3]MNB_DEF!H35/100</f>
        <v>-1.3888917847638538E-2</v>
      </c>
      <c r="L9" s="4">
        <f>[3]MNB_DEF!I35/100</f>
        <v>-1.4884321689539314E-2</v>
      </c>
      <c r="M9" s="4">
        <f>[3]MNB_DEF!J35/100</f>
        <v>-9.0475247028895239E-3</v>
      </c>
      <c r="N9" s="4">
        <f>[3]MNB_DEF!K35/100</f>
        <v>-1.8164627820506041E-2</v>
      </c>
      <c r="O9" s="4">
        <f>[3]MNB_DEF!L35/100</f>
        <v>-4.9746545400205407E-3</v>
      </c>
      <c r="P9" s="4">
        <f>[3]MNB_DEF!M35/100</f>
        <v>6.0385248374847942E-3</v>
      </c>
      <c r="Q9" s="4">
        <f>[3]MNB_DEF!N35/100</f>
        <v>1.8080863517213476E-2</v>
      </c>
      <c r="R9" s="4">
        <f>[3]MNB_DEF!O35/100</f>
        <v>4.5144920189884787E-2</v>
      </c>
      <c r="S9" s="4">
        <f>[3]MNB_DEF!P35/100</f>
        <v>9.5358992547005233E-3</v>
      </c>
      <c r="T9" s="4">
        <f>[3]MNB_DEF!Q35/100</f>
        <v>-1.9320717275914168E-2</v>
      </c>
      <c r="U9" s="4">
        <f>[3]MNB_DEF!R35/100</f>
        <v>-3.9681938461530418E-3</v>
      </c>
      <c r="V9" s="4">
        <f>[3]MNB_DEF!S35/100</f>
        <v>-7.4794485960386894E-3</v>
      </c>
    </row>
    <row r="10" spans="4:22" x14ac:dyDescent="0.25">
      <c r="D10" s="4" t="str">
        <f>[3]MNB_DEF!A36</f>
        <v>FGAP</v>
      </c>
      <c r="E10" s="4">
        <f>[3]MNB_DEF!B36/100</f>
        <v>-1.8094267940896747E-2</v>
      </c>
      <c r="F10" s="4">
        <f>[3]MNB_DEF!C36/100</f>
        <v>-1.289535860072466E-2</v>
      </c>
      <c r="G10" s="4">
        <f>[3]MNB_DEF!D36/100</f>
        <v>-2.999914352639621E-2</v>
      </c>
      <c r="H10" s="4">
        <f>[3]MNB_DEF!E36/100</f>
        <v>-2.2811805829591303E-2</v>
      </c>
      <c r="I10" s="4">
        <f>[3]MNB_DEF!F36/100</f>
        <v>-9.869117150942186E-3</v>
      </c>
      <c r="J10" s="4">
        <f>[3]MNB_DEF!G36/100</f>
        <v>-2.6245192000937778E-2</v>
      </c>
      <c r="K10" s="4">
        <f>[3]MNB_DEF!H36/100</f>
        <v>-3.6948169431100242E-3</v>
      </c>
      <c r="L10" s="4">
        <f>[3]MNB_DEF!I36/100</f>
        <v>-4.5268150882100677E-3</v>
      </c>
      <c r="M10" s="4">
        <f>[3]MNB_DEF!J36/100</f>
        <v>-1.399334912075112E-3</v>
      </c>
      <c r="N10" s="4">
        <f>[3]MNB_DEF!K36/100</f>
        <v>1.5103286861940957E-2</v>
      </c>
      <c r="O10" s="4">
        <f>[3]MNB_DEF!L36/100</f>
        <v>7.2507784769237915E-4</v>
      </c>
      <c r="P10" s="4">
        <f>[3]MNB_DEF!M36/100</f>
        <v>2.0662306602042824E-2</v>
      </c>
      <c r="Q10" s="4">
        <f>[3]MNB_DEF!N36/100</f>
        <v>4.5385456287197368E-2</v>
      </c>
      <c r="R10" s="4">
        <f>[3]MNB_DEF!O36/100</f>
        <v>5.2656921632129761E-2</v>
      </c>
      <c r="S10" s="4">
        <f>[3]MNB_DEF!P36/100</f>
        <v>-4.5990312606022155E-2</v>
      </c>
      <c r="T10" s="4">
        <f>[3]MNB_DEF!Q36/100</f>
        <v>-7.9302262639668886E-3</v>
      </c>
      <c r="U10" s="4">
        <f>[3]MNB_DEF!R36/100</f>
        <v>-3.0439663203950529E-3</v>
      </c>
      <c r="V10" s="4">
        <f>[3]MNB_DEF!S36/100</f>
        <v>-5.9409666432741481E-4</v>
      </c>
    </row>
    <row r="11" spans="4:22" x14ac:dyDescent="0.25">
      <c r="D11" s="4" t="str">
        <f>[3]MNB_DEF!A37</f>
        <v>CPGAP</v>
      </c>
      <c r="E11" s="4">
        <f>[3]MNB_DEF!B37/100</f>
        <v>-9.0894422458941873E-2</v>
      </c>
      <c r="F11" s="4">
        <f>[3]MNB_DEF!C37/100</f>
        <v>-4.5174511274624463E-2</v>
      </c>
      <c r="G11" s="4">
        <f>[3]MNB_DEF!D37/100</f>
        <v>-2.2294917143507842E-2</v>
      </c>
      <c r="H11" s="4">
        <f>[3]MNB_DEF!E37/100</f>
        <v>4.3525111216640155E-3</v>
      </c>
      <c r="I11" s="4">
        <f>[3]MNB_DEF!F37/100</f>
        <v>-7.4314614099429965E-3</v>
      </c>
      <c r="J11" s="4">
        <f>[3]MNB_DEF!G37/100</f>
        <v>-3.206425077071029E-2</v>
      </c>
      <c r="K11" s="4">
        <f>[3]MNB_DEF!H37/100</f>
        <v>-1.0893041092207012E-2</v>
      </c>
      <c r="L11" s="4">
        <f>[3]MNB_DEF!I37/100</f>
        <v>-5.3004416667934429E-3</v>
      </c>
      <c r="M11" s="4">
        <f>[3]MNB_DEF!J37/100</f>
        <v>-1.96066717614094E-2</v>
      </c>
      <c r="N11" s="4">
        <f>[3]MNB_DEF!K37/100</f>
        <v>-8.6432157597143844E-3</v>
      </c>
      <c r="O11" s="4">
        <f>[3]MNB_DEF!L37/100</f>
        <v>4.9498691710156972E-3</v>
      </c>
      <c r="P11" s="4">
        <f>[3]MNB_DEF!M37/100</f>
        <v>2.8158096684038902E-2</v>
      </c>
      <c r="Q11" s="4">
        <f>[3]MNB_DEF!N37/100</f>
        <v>5.7792765285268777E-2</v>
      </c>
      <c r="R11" s="4">
        <f>[3]MNB_DEF!O37/100</f>
        <v>8.6742191056113929E-2</v>
      </c>
      <c r="S11" s="4">
        <f>[3]MNB_DEF!P37/100</f>
        <v>5.7335032961168819E-2</v>
      </c>
      <c r="T11" s="4">
        <f>[3]MNB_DEF!Q37/100</f>
        <v>1.836667561868266E-2</v>
      </c>
      <c r="U11" s="4">
        <f>[3]MNB_DEF!R37/100</f>
        <v>2.3431868808039269E-3</v>
      </c>
      <c r="V11" s="4">
        <f>[3]MNB_DEF!S37/100</f>
        <v>-8.9143073773926274E-3</v>
      </c>
    </row>
    <row r="12" spans="4:22" x14ac:dyDescent="0.25">
      <c r="D12" s="4" t="str">
        <f>[3]MNB_DEF!A38</f>
        <v>UGAP</v>
      </c>
      <c r="E12" s="4">
        <f>[3]MNB_DEF!B38/100</f>
        <v>0.10753357717184731</v>
      </c>
      <c r="F12" s="4">
        <f>[3]MNB_DEF!C38/100</f>
        <v>-0.13166592451571957</v>
      </c>
      <c r="G12" s="4">
        <f>[3]MNB_DEF!D38/100</f>
        <v>-0.10337929372854671</v>
      </c>
      <c r="H12" s="4">
        <f>[3]MNB_DEF!E38/100</f>
        <v>-9.539614482042913E-2</v>
      </c>
      <c r="I12" s="4">
        <f>[3]MNB_DEF!F38/100</f>
        <v>3.3744140246860566E-2</v>
      </c>
      <c r="J12" s="4">
        <f>[3]MNB_DEF!G38/100</f>
        <v>8.6931046367310305E-2</v>
      </c>
      <c r="K12" s="4">
        <f>[3]MNB_DEF!H38/100</f>
        <v>4.596101851880996E-2</v>
      </c>
      <c r="L12" s="4">
        <f>[3]MNB_DEF!I38/100</f>
        <v>5.1785979842489782E-2</v>
      </c>
      <c r="M12" s="4">
        <f>[3]MNB_DEF!J38/100</f>
        <v>3.2982768031394771E-2</v>
      </c>
      <c r="N12" s="4">
        <f>[3]MNB_DEF!K38/100</f>
        <v>6.5891002645500629E-2</v>
      </c>
      <c r="O12" s="4">
        <f>[3]MNB_DEF!L38/100</f>
        <v>1.9652211300360989E-2</v>
      </c>
      <c r="P12" s="4">
        <f>[3]MNB_DEF!M38/100</f>
        <v>-2.788355825674238E-2</v>
      </c>
      <c r="Q12" s="4">
        <f>[3]MNB_DEF!N38/100</f>
        <v>-9.5327704702001123E-2</v>
      </c>
      <c r="R12" s="4">
        <f>[3]MNB_DEF!O38/100</f>
        <v>-0.2317884346478748</v>
      </c>
      <c r="S12" s="4">
        <f>[3]MNB_DEF!P38/100</f>
        <v>-4.8599532319309698E-2</v>
      </c>
      <c r="T12" s="4">
        <f>[3]MNB_DEF!Q38/100</f>
        <v>9.5172345476653528E-2</v>
      </c>
      <c r="U12" s="4">
        <f>[3]MNB_DEF!R38/100</f>
        <v>1.9369254689183713E-2</v>
      </c>
      <c r="V12" s="4">
        <f>[3]MNB_DEF!S38/100</f>
        <v>3.6419624507872506E-2</v>
      </c>
    </row>
    <row r="14" spans="4:22" x14ac:dyDescent="0.25">
      <c r="D14" s="4" t="s">
        <v>42</v>
      </c>
    </row>
    <row r="15" spans="4:22" x14ac:dyDescent="0.25">
      <c r="D15" s="4" t="str">
        <f>[3]ECB!A45</f>
        <v>YGAP</v>
      </c>
      <c r="E15" s="4">
        <f>[3]ECB!B45</f>
        <v>-2.6059988273429712E-2</v>
      </c>
      <c r="F15" s="4">
        <f>[3]ECB!C45</f>
        <v>1.2365383460559829E-2</v>
      </c>
      <c r="G15" s="4">
        <f>[3]ECB!D45</f>
        <v>3.0874051315452285E-2</v>
      </c>
      <c r="H15" s="4">
        <f>[3]ECB!E45</f>
        <v>3.7473920478462541E-2</v>
      </c>
      <c r="I15" s="4">
        <f>[3]ECB!F45</f>
        <v>1.6716728856294074E-3</v>
      </c>
      <c r="J15" s="4">
        <f>[3]ECB!G45</f>
        <v>-2.0973083653757409E-2</v>
      </c>
      <c r="K15" s="4">
        <f>[3]ECB!H45</f>
        <v>-2.5872373465656844E-2</v>
      </c>
      <c r="L15" s="4">
        <f>[3]ECB!I45</f>
        <v>-2.4253513771717309E-2</v>
      </c>
      <c r="M15" s="4">
        <f>[3]ECB!J45</f>
        <v>-2.4891320445516292E-2</v>
      </c>
      <c r="N15" s="4">
        <f>[3]ECB!K45</f>
        <v>-2.6386684312927081E-2</v>
      </c>
      <c r="O15" s="4">
        <f>[3]ECB!L45</f>
        <v>-1.5230131706670614E-2</v>
      </c>
      <c r="P15" s="4">
        <f>[3]ECB!M45</f>
        <v>1.1983792547934026E-2</v>
      </c>
      <c r="Q15" s="4">
        <f>[3]ECB!N45</f>
        <v>6.3716276451737316E-2</v>
      </c>
      <c r="R15" s="4">
        <f>[3]ECB!O45</f>
        <v>7.5866423152515669E-2</v>
      </c>
      <c r="S15" s="4">
        <f>[3]ECB!P45</f>
        <v>-1.6171280304535941E-2</v>
      </c>
      <c r="T15" s="4">
        <f>[3]ECB!Q45</f>
        <v>-8.1181847067994112E-3</v>
      </c>
      <c r="U15" s="4">
        <f>[3]ECB!R45</f>
        <v>-1.1705474774088379E-2</v>
      </c>
      <c r="V15" s="4">
        <f>[3]ECB!S45</f>
        <v>-2.5735180970318943E-2</v>
      </c>
    </row>
    <row r="16" spans="4:22" x14ac:dyDescent="0.25">
      <c r="D16" s="4" t="str">
        <f>[3]ECB!A46</f>
        <v>WPGAP</v>
      </c>
      <c r="E16" s="4">
        <f>[3]ECB!B46</f>
        <v>-4.963726524909047E-2</v>
      </c>
      <c r="F16" s="4">
        <f>[3]ECB!C46</f>
        <v>-3.0310417759312487E-2</v>
      </c>
      <c r="G16" s="4">
        <f>[3]ECB!D46</f>
        <v>6.4975584852576304E-2</v>
      </c>
      <c r="H16" s="4">
        <f>[3]ECB!E46</f>
        <v>6.1746171969412858E-2</v>
      </c>
      <c r="I16" s="4">
        <f>[3]ECB!F46</f>
        <v>-4.0430403446455598E-3</v>
      </c>
      <c r="J16" s="4">
        <f>[3]ECB!G46</f>
        <v>1.2974320610236061E-2</v>
      </c>
      <c r="K16" s="4">
        <f>[3]ECB!H46</f>
        <v>-1.8913121078567092E-2</v>
      </c>
      <c r="L16" s="4">
        <f>[3]ECB!I46</f>
        <v>7.6483699619788216E-3</v>
      </c>
      <c r="M16" s="4">
        <f>[3]ECB!J46</f>
        <v>-2.2734139915389869E-2</v>
      </c>
      <c r="N16" s="4">
        <f>[3]ECB!K46</f>
        <v>-4.0749168422382756E-2</v>
      </c>
      <c r="O16" s="4">
        <f>[3]ECB!L46</f>
        <v>-1.3332045940267672E-2</v>
      </c>
      <c r="P16" s="4">
        <f>[3]ECB!M46</f>
        <v>-4.3027335058331874E-3</v>
      </c>
      <c r="Q16" s="4">
        <f>[3]ECB!N46</f>
        <v>4.3067909853371319E-2</v>
      </c>
      <c r="R16" s="4">
        <f>[3]ECB!O46</f>
        <v>2.2502547018014643E-2</v>
      </c>
      <c r="S16" s="4">
        <f>[3]ECB!P46</f>
        <v>-1.8151956447472965E-2</v>
      </c>
      <c r="T16" s="4">
        <f>[3]ECB!Q46</f>
        <v>1.0228812079352749E-2</v>
      </c>
      <c r="U16" s="4">
        <f>[3]ECB!R46</f>
        <v>1.0715861627314197E-3</v>
      </c>
      <c r="V16" s="4">
        <f>[3]ECB!S46</f>
        <v>-1.3464680157105027E-2</v>
      </c>
    </row>
    <row r="17" spans="4:22" x14ac:dyDescent="0.25">
      <c r="D17" s="4" t="str">
        <f>[3]ECB!A47</f>
        <v>EPGAP</v>
      </c>
      <c r="E17" s="4">
        <f>[3]ECB!B47</f>
        <v>-1.8872702608892861E-2</v>
      </c>
      <c r="F17" s="4">
        <f>[3]ECB!C47</f>
        <v>2.605157652977852E-2</v>
      </c>
      <c r="G17" s="4">
        <f>[3]ECB!D47</f>
        <v>2.0882416709603439E-2</v>
      </c>
      <c r="H17" s="4">
        <f>[3]ECB!E47</f>
        <v>2.0518554307538791E-2</v>
      </c>
      <c r="I17" s="4">
        <f>[3]ECB!F47</f>
        <v>-8.4088574507703608E-3</v>
      </c>
      <c r="J17" s="4">
        <f>[3]ECB!G47</f>
        <v>-2.4106144749103126E-2</v>
      </c>
      <c r="K17" s="4">
        <f>[3]ECB!H47</f>
        <v>-1.3888917847643978E-2</v>
      </c>
      <c r="L17" s="4">
        <f>[3]ECB!I47</f>
        <v>-1.4884321689547658E-2</v>
      </c>
      <c r="M17" s="4">
        <f>[3]ECB!J47</f>
        <v>-9.0475247028891075E-3</v>
      </c>
      <c r="N17" s="4">
        <f>[3]ECB!K47</f>
        <v>-1.816462782051273E-2</v>
      </c>
      <c r="O17" s="4">
        <f>[3]ECB!L47</f>
        <v>-4.9746545400258689E-3</v>
      </c>
      <c r="P17" s="4">
        <f>[3]ECB!M47</f>
        <v>6.0385248374802969E-3</v>
      </c>
      <c r="Q17" s="4">
        <f>[3]ECB!N47</f>
        <v>1.8080863517208848E-2</v>
      </c>
      <c r="R17" s="4">
        <f>[3]ECB!O47</f>
        <v>4.5144920189874989E-2</v>
      </c>
      <c r="S17" s="4">
        <f>[3]ECB!P47</f>
        <v>9.535899254692063E-3</v>
      </c>
      <c r="T17" s="4">
        <f>[3]ECB!Q47</f>
        <v>-1.9320717275918248E-2</v>
      </c>
      <c r="U17" s="4">
        <f>[3]ECB!R47</f>
        <v>-3.9681938461522707E-3</v>
      </c>
      <c r="V17" s="4">
        <f>[3]ECB!S47</f>
        <v>-7.4794485960442882E-3</v>
      </c>
    </row>
    <row r="18" spans="4:22" x14ac:dyDescent="0.25">
      <c r="D18" s="4" t="str">
        <f>[3]ECB!A48</f>
        <v>FGAP</v>
      </c>
      <c r="E18" s="4">
        <f>[3]ECB!B48</f>
        <v>4.9865428261358351E-3</v>
      </c>
      <c r="F18" s="4">
        <f>[3]ECB!C48</f>
        <v>1.0644826985498623E-2</v>
      </c>
      <c r="G18" s="4">
        <f>[3]ECB!D48</f>
        <v>1.8669101700076032E-2</v>
      </c>
      <c r="H18" s="4">
        <f>[3]ECB!E48</f>
        <v>3.5001391121227002E-3</v>
      </c>
      <c r="I18" s="4">
        <f>[3]ECB!F48</f>
        <v>3.9316480196388568E-3</v>
      </c>
      <c r="J18" s="4">
        <f>[3]ECB!G48</f>
        <v>-3.1877900203282974E-2</v>
      </c>
      <c r="K18" s="4">
        <f>[3]ECB!H48</f>
        <v>-1.1868886284030948E-2</v>
      </c>
      <c r="L18" s="4">
        <f>[3]ECB!I48</f>
        <v>-3.1827175070879114E-2</v>
      </c>
      <c r="M18" s="4">
        <f>[3]ECB!J48</f>
        <v>-3.5973469624661962E-2</v>
      </c>
      <c r="N18" s="4">
        <f>[3]ECB!K48</f>
        <v>-6.8176867696883754E-3</v>
      </c>
      <c r="O18" s="4">
        <f>[3]ECB!L48</f>
        <v>-2.6342925813136176E-2</v>
      </c>
      <c r="P18" s="4">
        <f>[3]ECB!M48</f>
        <v>2.5295556572136516E-2</v>
      </c>
      <c r="Q18" s="4">
        <f>[3]ECB!N48</f>
        <v>7.7822091655818881E-2</v>
      </c>
      <c r="R18" s="4">
        <f>[3]ECB!O48</f>
        <v>0.10422086922891882</v>
      </c>
      <c r="S18" s="4">
        <f>[3]ECB!P48</f>
        <v>-2.9739137405579503E-2</v>
      </c>
      <c r="T18" s="4">
        <f>[3]ECB!Q48</f>
        <v>-1.1348287597531535E-2</v>
      </c>
      <c r="U18" s="4">
        <f>[3]ECB!R48</f>
        <v>-2.3949306753837826E-2</v>
      </c>
      <c r="V18" s="4">
        <f>[3]ECB!S48</f>
        <v>-2.7457521551632849E-2</v>
      </c>
    </row>
    <row r="19" spans="4:22" x14ac:dyDescent="0.25">
      <c r="D19" s="4" t="str">
        <f>[3]ECB!A49</f>
        <v>CPGAP</v>
      </c>
      <c r="E19" s="4">
        <f>[3]ECB!B49</f>
        <v>-2.3969415149465524E-2</v>
      </c>
      <c r="F19" s="4">
        <f>[3]ECB!C49</f>
        <v>6.9802899223867084E-3</v>
      </c>
      <c r="G19" s="4">
        <f>[3]ECB!D49</f>
        <v>1.5339023102009818E-2</v>
      </c>
      <c r="H19" s="4">
        <f>[3]ECB!E49</f>
        <v>3.6340551142561406E-2</v>
      </c>
      <c r="I19" s="4">
        <f>[3]ECB!F49</f>
        <v>-2.403796786517331E-3</v>
      </c>
      <c r="J19" s="4">
        <f>[3]ECB!G49</f>
        <v>-2.1598983688446528E-2</v>
      </c>
      <c r="K19" s="4">
        <f>[3]ECB!H49</f>
        <v>-1.0908719633940684E-2</v>
      </c>
      <c r="L19" s="4">
        <f>[3]ECB!I49</f>
        <v>8.0869081734688509E-4</v>
      </c>
      <c r="M19" s="4">
        <f>[3]ECB!J49</f>
        <v>-2.5901150787103748E-2</v>
      </c>
      <c r="N19" s="4">
        <f>[3]ECB!K49</f>
        <v>-2.5783604300485468E-2</v>
      </c>
      <c r="O19" s="4">
        <f>[3]ECB!L49</f>
        <v>-8.6558518493036821E-3</v>
      </c>
      <c r="P19" s="4">
        <f>[3]ECB!M49</f>
        <v>5.3533428977886157E-3</v>
      </c>
      <c r="Q19" s="4">
        <f>[3]ECB!N49</f>
        <v>3.1783732449760203E-2</v>
      </c>
      <c r="R19" s="4">
        <f>[3]ECB!O49</f>
        <v>5.7648352430504618E-2</v>
      </c>
      <c r="S19" s="4">
        <f>[3]ECB!P49</f>
        <v>3.0778589087456346E-2</v>
      </c>
      <c r="T19" s="4">
        <f>[3]ECB!Q49</f>
        <v>1.646313177537355E-3</v>
      </c>
      <c r="U19" s="4">
        <f>[3]ECB!R49</f>
        <v>-2.170095299472926E-2</v>
      </c>
      <c r="V19" s="4">
        <f>[3]ECB!S49</f>
        <v>-4.0025093114886341E-2</v>
      </c>
    </row>
    <row r="20" spans="4:22" x14ac:dyDescent="0.25">
      <c r="D20" s="4" t="str">
        <f>[3]ECB!A50</f>
        <v>UGAP</v>
      </c>
      <c r="E20" s="4">
        <f>[3]ECB!B50</f>
        <v>9.397590323272792E-2</v>
      </c>
      <c r="F20" s="4">
        <f>[3]ECB!C50</f>
        <v>-0.10520007256626734</v>
      </c>
      <c r="G20" s="4">
        <f>[3]ECB!D50</f>
        <v>-0.13028694690762149</v>
      </c>
      <c r="H20" s="4">
        <f>[3]ECB!E50</f>
        <v>-0.14085745653797849</v>
      </c>
      <c r="I20" s="4">
        <f>[3]ECB!F50</f>
        <v>4.970678806331074E-2</v>
      </c>
      <c r="J20" s="4">
        <f>[3]ECB!G50</f>
        <v>0.1512469101126824</v>
      </c>
      <c r="K20" s="4">
        <f>[3]ECB!H50</f>
        <v>0.1611003195493142</v>
      </c>
      <c r="L20" s="4">
        <f>[3]ECB!I50</f>
        <v>0.10089677213572248</v>
      </c>
      <c r="M20" s="4">
        <f>[3]ECB!J50</f>
        <v>5.3575736271918147E-2</v>
      </c>
      <c r="N20" s="4">
        <f>[3]ECB!K50</f>
        <v>0.1436644669350722</v>
      </c>
      <c r="O20" s="4">
        <f>[3]ECB!L50</f>
        <v>7.1056081409710176E-2</v>
      </c>
      <c r="P20" s="4">
        <f>[3]ECB!M50</f>
        <v>-6.2369224883780564E-2</v>
      </c>
      <c r="Q20" s="4">
        <f>[3]ECB!N50</f>
        <v>-0.18584161755274731</v>
      </c>
      <c r="R20" s="4">
        <f>[3]ECB!O50</f>
        <v>-0.25808966571143049</v>
      </c>
      <c r="S20" s="4">
        <f>[3]ECB!P50</f>
        <v>-5.5173602361980933E-2</v>
      </c>
      <c r="T20" s="4">
        <f>[3]ECB!Q50</f>
        <v>0.12982412210789934</v>
      </c>
      <c r="U20" s="4">
        <f>[3]ECB!R50</f>
        <v>5.7975878356740923E-2</v>
      </c>
      <c r="V20" s="4">
        <f>[3]ECB!S50</f>
        <v>7.2172995109712798E-2</v>
      </c>
    </row>
    <row r="24" spans="4:22" x14ac:dyDescent="0.25">
      <c r="E24" s="4">
        <v>1995</v>
      </c>
      <c r="F24" s="4">
        <v>1996</v>
      </c>
      <c r="G24" s="4">
        <v>1997</v>
      </c>
      <c r="H24" s="4">
        <v>1998</v>
      </c>
      <c r="I24" s="4">
        <v>1999</v>
      </c>
      <c r="J24" s="4">
        <v>2000</v>
      </c>
      <c r="K24" s="4">
        <v>2001</v>
      </c>
      <c r="L24" s="4">
        <v>2002</v>
      </c>
      <c r="M24" s="4">
        <v>2003</v>
      </c>
      <c r="N24" s="4">
        <v>2004</v>
      </c>
      <c r="O24" s="4">
        <v>2005</v>
      </c>
      <c r="P24" s="4">
        <v>2006</v>
      </c>
      <c r="Q24" s="4">
        <v>2007</v>
      </c>
      <c r="R24" s="4">
        <v>2008</v>
      </c>
      <c r="S24" s="4">
        <v>2009</v>
      </c>
      <c r="T24" s="4">
        <v>2010</v>
      </c>
      <c r="U24" s="4">
        <v>2011</v>
      </c>
      <c r="V24" s="4">
        <v>2012</v>
      </c>
    </row>
    <row r="25" spans="4:22" x14ac:dyDescent="0.25">
      <c r="D25" s="4" t="s">
        <v>209</v>
      </c>
      <c r="E25" s="4">
        <f>E7</f>
        <v>-2.1411762485367882E-2</v>
      </c>
      <c r="F25" s="4">
        <f t="shared" ref="F25:V25" si="0">F7</f>
        <v>5.1588017505914728E-3</v>
      </c>
      <c r="G25" s="4">
        <f t="shared" si="0"/>
        <v>1.203861635311493E-2</v>
      </c>
      <c r="H25" s="4">
        <f t="shared" si="0"/>
        <v>1.6755239790546675E-2</v>
      </c>
      <c r="I25" s="4">
        <f t="shared" si="0"/>
        <v>-4.9229851637667644E-3</v>
      </c>
      <c r="J25" s="4">
        <f t="shared" si="0"/>
        <v>-1.0195209905329169E-2</v>
      </c>
      <c r="K25" s="4">
        <f t="shared" si="0"/>
        <v>-6.1958967147108255E-3</v>
      </c>
      <c r="L25" s="4">
        <f t="shared" si="0"/>
        <v>-3.3526012872920484E-3</v>
      </c>
      <c r="M25" s="4">
        <f t="shared" si="0"/>
        <v>-5.1311676277300952E-3</v>
      </c>
      <c r="N25" s="4">
        <f t="shared" si="0"/>
        <v>-7.9182646642085106E-3</v>
      </c>
      <c r="O25" s="4">
        <f t="shared" si="0"/>
        <v>-5.9730661777487827E-3</v>
      </c>
      <c r="P25" s="4">
        <f t="shared" si="0"/>
        <v>6.4551384376943695E-3</v>
      </c>
      <c r="Q25" s="4">
        <f t="shared" si="0"/>
        <v>3.5664383170402478E-2</v>
      </c>
      <c r="R25" s="4">
        <f t="shared" si="0"/>
        <v>3.9093454290597823E-2</v>
      </c>
      <c r="S25" s="4">
        <f t="shared" si="0"/>
        <v>-3.4441277713772284E-2</v>
      </c>
      <c r="T25" s="4">
        <f t="shared" si="0"/>
        <v>-1.3219331545980848E-2</v>
      </c>
      <c r="U25" s="4">
        <f t="shared" si="0"/>
        <v>-4.7531791212936086E-3</v>
      </c>
      <c r="V25" s="4">
        <f t="shared" si="0"/>
        <v>-7.1122946477943302E-3</v>
      </c>
    </row>
    <row r="26" spans="4:22" x14ac:dyDescent="0.25">
      <c r="D26" s="4" t="s">
        <v>210</v>
      </c>
      <c r="E26" s="4">
        <f>E15</f>
        <v>-2.6059988273429712E-2</v>
      </c>
      <c r="F26" s="4">
        <f t="shared" ref="F26:V26" si="1">F15</f>
        <v>1.2365383460559829E-2</v>
      </c>
      <c r="G26" s="4">
        <f t="shared" si="1"/>
        <v>3.0874051315452285E-2</v>
      </c>
      <c r="H26" s="4">
        <f t="shared" si="1"/>
        <v>3.7473920478462541E-2</v>
      </c>
      <c r="I26" s="4">
        <f t="shared" si="1"/>
        <v>1.6716728856294074E-3</v>
      </c>
      <c r="J26" s="4">
        <f t="shared" si="1"/>
        <v>-2.0973083653757409E-2</v>
      </c>
      <c r="K26" s="4">
        <f t="shared" si="1"/>
        <v>-2.5872373465656844E-2</v>
      </c>
      <c r="L26" s="4">
        <f t="shared" si="1"/>
        <v>-2.4253513771717309E-2</v>
      </c>
      <c r="M26" s="4">
        <f t="shared" si="1"/>
        <v>-2.4891320445516292E-2</v>
      </c>
      <c r="N26" s="4">
        <f t="shared" si="1"/>
        <v>-2.6386684312927081E-2</v>
      </c>
      <c r="O26" s="4">
        <f t="shared" si="1"/>
        <v>-1.5230131706670614E-2</v>
      </c>
      <c r="P26" s="4">
        <f t="shared" si="1"/>
        <v>1.1983792547934026E-2</v>
      </c>
      <c r="Q26" s="4">
        <f t="shared" si="1"/>
        <v>6.3716276451737316E-2</v>
      </c>
      <c r="R26" s="4">
        <f t="shared" si="1"/>
        <v>7.5866423152515669E-2</v>
      </c>
      <c r="S26" s="4">
        <f t="shared" si="1"/>
        <v>-1.6171280304535941E-2</v>
      </c>
      <c r="T26" s="4">
        <f t="shared" si="1"/>
        <v>-8.1181847067994112E-3</v>
      </c>
      <c r="U26" s="4">
        <f t="shared" si="1"/>
        <v>-1.1705474774088379E-2</v>
      </c>
      <c r="V26" s="4">
        <f t="shared" si="1"/>
        <v>-2.5735180970318943E-2</v>
      </c>
    </row>
    <row r="27" spans="4:22" x14ac:dyDescent="0.25">
      <c r="E27" s="4">
        <v>1995</v>
      </c>
      <c r="F27" s="4">
        <v>1996</v>
      </c>
      <c r="G27" s="4">
        <v>1997</v>
      </c>
      <c r="H27" s="4">
        <v>1998</v>
      </c>
      <c r="I27" s="4">
        <v>1999</v>
      </c>
      <c r="J27" s="4">
        <v>2000</v>
      </c>
      <c r="K27" s="4">
        <v>2001</v>
      </c>
      <c r="L27" s="4">
        <v>2002</v>
      </c>
      <c r="M27" s="4">
        <v>2003</v>
      </c>
      <c r="N27" s="4">
        <v>2004</v>
      </c>
      <c r="O27" s="4">
        <v>2005</v>
      </c>
      <c r="P27" s="4">
        <v>2006</v>
      </c>
      <c r="Q27" s="4">
        <v>2007</v>
      </c>
      <c r="R27" s="4">
        <v>2008</v>
      </c>
      <c r="S27" s="4">
        <v>2009</v>
      </c>
      <c r="T27" s="4">
        <v>2010</v>
      </c>
      <c r="U27" s="4">
        <v>2011</v>
      </c>
      <c r="V27" s="4">
        <v>2012</v>
      </c>
    </row>
    <row r="28" spans="4:22" x14ac:dyDescent="0.25">
      <c r="D28" s="4" t="s">
        <v>211</v>
      </c>
      <c r="E28" s="4">
        <f>E8</f>
        <v>-1.4416233677225443E-2</v>
      </c>
      <c r="F28" s="4">
        <f t="shared" ref="F28:V28" si="2">F8</f>
        <v>9.5011220483876002E-3</v>
      </c>
      <c r="G28" s="4">
        <f t="shared" si="2"/>
        <v>6.1713011240125848E-2</v>
      </c>
      <c r="H28" s="4">
        <f t="shared" si="2"/>
        <v>6.3959116307802821E-2</v>
      </c>
      <c r="I28" s="4">
        <f t="shared" si="2"/>
        <v>9.996394903960093E-3</v>
      </c>
      <c r="J28" s="4">
        <f t="shared" si="2"/>
        <v>3.783085371481909E-2</v>
      </c>
      <c r="K28" s="4">
        <f t="shared" si="2"/>
        <v>1.8617908637006408E-3</v>
      </c>
      <c r="L28" s="4">
        <f t="shared" si="2"/>
        <v>1.2666993590737308E-2</v>
      </c>
      <c r="M28" s="4">
        <f t="shared" si="2"/>
        <v>-3.9656388772147944E-3</v>
      </c>
      <c r="N28" s="4">
        <f t="shared" si="2"/>
        <v>-3.2514937862277771E-2</v>
      </c>
      <c r="O28" s="4">
        <f t="shared" si="2"/>
        <v>-1.4634036758124469E-2</v>
      </c>
      <c r="P28" s="4">
        <f t="shared" si="2"/>
        <v>-2.3540269909219425E-2</v>
      </c>
      <c r="Q28" s="4">
        <f t="shared" si="2"/>
        <v>9.212743114705102E-3</v>
      </c>
      <c r="R28" s="4">
        <f t="shared" si="2"/>
        <v>-1.9459300664505852E-2</v>
      </c>
      <c r="S28" s="4">
        <f t="shared" si="2"/>
        <v>-3.290070625834296E-2</v>
      </c>
      <c r="T28" s="4">
        <f t="shared" si="2"/>
        <v>-8.1799621567588687E-3</v>
      </c>
      <c r="U28" s="4">
        <f t="shared" si="2"/>
        <v>-5.4095489055453472E-3</v>
      </c>
      <c r="V28" s="4">
        <f t="shared" si="2"/>
        <v>-1.3791936494626178E-2</v>
      </c>
    </row>
    <row r="29" spans="4:22" x14ac:dyDescent="0.25">
      <c r="D29" s="4" t="s">
        <v>212</v>
      </c>
      <c r="E29" s="4">
        <f>E16</f>
        <v>-4.963726524909047E-2</v>
      </c>
      <c r="F29" s="4">
        <f t="shared" ref="F29:V29" si="3">F16</f>
        <v>-3.0310417759312487E-2</v>
      </c>
      <c r="G29" s="4">
        <f t="shared" si="3"/>
        <v>6.4975584852576304E-2</v>
      </c>
      <c r="H29" s="4">
        <f t="shared" si="3"/>
        <v>6.1746171969412858E-2</v>
      </c>
      <c r="I29" s="4">
        <f t="shared" si="3"/>
        <v>-4.0430403446455598E-3</v>
      </c>
      <c r="J29" s="4">
        <f t="shared" si="3"/>
        <v>1.2974320610236061E-2</v>
      </c>
      <c r="K29" s="4">
        <f t="shared" si="3"/>
        <v>-1.8913121078567092E-2</v>
      </c>
      <c r="L29" s="4">
        <f t="shared" si="3"/>
        <v>7.6483699619788216E-3</v>
      </c>
      <c r="M29" s="4">
        <f t="shared" si="3"/>
        <v>-2.2734139915389869E-2</v>
      </c>
      <c r="N29" s="4">
        <f t="shared" si="3"/>
        <v>-4.0749168422382756E-2</v>
      </c>
      <c r="O29" s="4">
        <f t="shared" si="3"/>
        <v>-1.3332045940267672E-2</v>
      </c>
      <c r="P29" s="4">
        <f t="shared" si="3"/>
        <v>-4.3027335058331874E-3</v>
      </c>
      <c r="Q29" s="4">
        <f t="shared" si="3"/>
        <v>4.3067909853371319E-2</v>
      </c>
      <c r="R29" s="4">
        <f t="shared" si="3"/>
        <v>2.2502547018014643E-2</v>
      </c>
      <c r="S29" s="4">
        <f t="shared" si="3"/>
        <v>-1.8151956447472965E-2</v>
      </c>
      <c r="T29" s="4">
        <f t="shared" si="3"/>
        <v>1.0228812079352749E-2</v>
      </c>
      <c r="U29" s="4">
        <f t="shared" si="3"/>
        <v>1.0715861627314197E-3</v>
      </c>
      <c r="V29" s="4">
        <f t="shared" si="3"/>
        <v>-1.3464680157105027E-2</v>
      </c>
    </row>
    <row r="30" spans="4:22" x14ac:dyDescent="0.25">
      <c r="E30" s="4">
        <v>1995</v>
      </c>
      <c r="F30" s="4">
        <v>1996</v>
      </c>
      <c r="G30" s="4">
        <v>1997</v>
      </c>
      <c r="H30" s="4">
        <v>1998</v>
      </c>
      <c r="I30" s="4">
        <v>1999</v>
      </c>
      <c r="J30" s="4">
        <v>2000</v>
      </c>
      <c r="K30" s="4">
        <v>2001</v>
      </c>
      <c r="L30" s="4">
        <v>2002</v>
      </c>
      <c r="M30" s="4">
        <v>2003</v>
      </c>
      <c r="N30" s="4">
        <v>2004</v>
      </c>
      <c r="O30" s="4">
        <v>2005</v>
      </c>
      <c r="P30" s="4">
        <v>2006</v>
      </c>
      <c r="Q30" s="4">
        <v>2007</v>
      </c>
      <c r="R30" s="4">
        <v>2008</v>
      </c>
      <c r="S30" s="4">
        <v>2009</v>
      </c>
      <c r="T30" s="4">
        <v>2010</v>
      </c>
      <c r="U30" s="4">
        <v>2011</v>
      </c>
      <c r="V30" s="4">
        <v>2012</v>
      </c>
    </row>
    <row r="31" spans="4:22" x14ac:dyDescent="0.25">
      <c r="D31" s="4" t="s">
        <v>213</v>
      </c>
      <c r="E31" s="4">
        <f>E9</f>
        <v>-1.887270260888536E-2</v>
      </c>
      <c r="F31" s="4">
        <f t="shared" ref="F31:V31" si="4">F9</f>
        <v>2.6051576529783876E-2</v>
      </c>
      <c r="G31" s="4">
        <f t="shared" si="4"/>
        <v>2.0882416709602166E-2</v>
      </c>
      <c r="H31" s="4">
        <f t="shared" si="4"/>
        <v>2.0518554307542635E-2</v>
      </c>
      <c r="I31" s="4">
        <f t="shared" si="4"/>
        <v>-8.408857450764369E-3</v>
      </c>
      <c r="J31" s="4">
        <f t="shared" si="4"/>
        <v>-2.4106144749104365E-2</v>
      </c>
      <c r="K31" s="4">
        <f t="shared" si="4"/>
        <v>-1.3888917847638538E-2</v>
      </c>
      <c r="L31" s="4">
        <f t="shared" si="4"/>
        <v>-1.4884321689539314E-2</v>
      </c>
      <c r="M31" s="4">
        <f t="shared" si="4"/>
        <v>-9.0475247028895239E-3</v>
      </c>
      <c r="N31" s="4">
        <f t="shared" si="4"/>
        <v>-1.8164627820506041E-2</v>
      </c>
      <c r="O31" s="4">
        <f t="shared" si="4"/>
        <v>-4.9746545400205407E-3</v>
      </c>
      <c r="P31" s="4">
        <f t="shared" si="4"/>
        <v>6.0385248374847942E-3</v>
      </c>
      <c r="Q31" s="4">
        <f t="shared" si="4"/>
        <v>1.8080863517213476E-2</v>
      </c>
      <c r="R31" s="4">
        <f t="shared" si="4"/>
        <v>4.5144920189884787E-2</v>
      </c>
      <c r="S31" s="4">
        <f t="shared" si="4"/>
        <v>9.5358992547005233E-3</v>
      </c>
      <c r="T31" s="4">
        <f t="shared" si="4"/>
        <v>-1.9320717275914168E-2</v>
      </c>
      <c r="U31" s="4">
        <f t="shared" si="4"/>
        <v>-3.9681938461530418E-3</v>
      </c>
      <c r="V31" s="4">
        <f t="shared" si="4"/>
        <v>-7.4794485960386894E-3</v>
      </c>
    </row>
    <row r="32" spans="4:22" x14ac:dyDescent="0.25">
      <c r="D32" s="4" t="s">
        <v>214</v>
      </c>
      <c r="E32" s="4">
        <f>E17</f>
        <v>-1.8872702608892861E-2</v>
      </c>
      <c r="F32" s="4">
        <f t="shared" ref="F32:V32" si="5">F17</f>
        <v>2.605157652977852E-2</v>
      </c>
      <c r="G32" s="4">
        <f t="shared" si="5"/>
        <v>2.0882416709603439E-2</v>
      </c>
      <c r="H32" s="4">
        <f t="shared" si="5"/>
        <v>2.0518554307538791E-2</v>
      </c>
      <c r="I32" s="4">
        <f t="shared" si="5"/>
        <v>-8.4088574507703608E-3</v>
      </c>
      <c r="J32" s="4">
        <f t="shared" si="5"/>
        <v>-2.4106144749103126E-2</v>
      </c>
      <c r="K32" s="4">
        <f t="shared" si="5"/>
        <v>-1.3888917847643978E-2</v>
      </c>
      <c r="L32" s="4">
        <f t="shared" si="5"/>
        <v>-1.4884321689547658E-2</v>
      </c>
      <c r="M32" s="4">
        <f t="shared" si="5"/>
        <v>-9.0475247028891075E-3</v>
      </c>
      <c r="N32" s="4">
        <f t="shared" si="5"/>
        <v>-1.816462782051273E-2</v>
      </c>
      <c r="O32" s="4">
        <f t="shared" si="5"/>
        <v>-4.9746545400258689E-3</v>
      </c>
      <c r="P32" s="4">
        <f t="shared" si="5"/>
        <v>6.0385248374802969E-3</v>
      </c>
      <c r="Q32" s="4">
        <f t="shared" si="5"/>
        <v>1.8080863517208848E-2</v>
      </c>
      <c r="R32" s="4">
        <f t="shared" si="5"/>
        <v>4.5144920189874989E-2</v>
      </c>
      <c r="S32" s="4">
        <f t="shared" si="5"/>
        <v>9.535899254692063E-3</v>
      </c>
      <c r="T32" s="4">
        <f t="shared" si="5"/>
        <v>-1.9320717275918248E-2</v>
      </c>
      <c r="U32" s="4">
        <f t="shared" si="5"/>
        <v>-3.9681938461522707E-3</v>
      </c>
      <c r="V32" s="4">
        <f t="shared" si="5"/>
        <v>-7.4794485960442882E-3</v>
      </c>
    </row>
    <row r="33" spans="4:22" x14ac:dyDescent="0.25">
      <c r="E33" s="4">
        <v>1995</v>
      </c>
      <c r="F33" s="4">
        <v>1996</v>
      </c>
      <c r="G33" s="4">
        <v>1997</v>
      </c>
      <c r="H33" s="4">
        <v>1998</v>
      </c>
      <c r="I33" s="4">
        <v>1999</v>
      </c>
      <c r="J33" s="4">
        <v>2000</v>
      </c>
      <c r="K33" s="4">
        <v>2001</v>
      </c>
      <c r="L33" s="4">
        <v>2002</v>
      </c>
      <c r="M33" s="4">
        <v>2003</v>
      </c>
      <c r="N33" s="4">
        <v>2004</v>
      </c>
      <c r="O33" s="4">
        <v>2005</v>
      </c>
      <c r="P33" s="4">
        <v>2006</v>
      </c>
      <c r="Q33" s="4">
        <v>2007</v>
      </c>
      <c r="R33" s="4">
        <v>2008</v>
      </c>
      <c r="S33" s="4">
        <v>2009</v>
      </c>
      <c r="T33" s="4">
        <v>2010</v>
      </c>
      <c r="U33" s="4">
        <v>2011</v>
      </c>
      <c r="V33" s="4">
        <v>2012</v>
      </c>
    </row>
    <row r="34" spans="4:22" x14ac:dyDescent="0.25">
      <c r="D34" s="4" t="s">
        <v>215</v>
      </c>
      <c r="E34" s="4">
        <f>E10</f>
        <v>-1.8094267940896747E-2</v>
      </c>
      <c r="F34" s="4">
        <f t="shared" ref="F34:V34" si="6">F10</f>
        <v>-1.289535860072466E-2</v>
      </c>
      <c r="G34" s="4">
        <f t="shared" si="6"/>
        <v>-2.999914352639621E-2</v>
      </c>
      <c r="H34" s="4">
        <f t="shared" si="6"/>
        <v>-2.2811805829591303E-2</v>
      </c>
      <c r="I34" s="4">
        <f t="shared" si="6"/>
        <v>-9.869117150942186E-3</v>
      </c>
      <c r="J34" s="4">
        <f t="shared" si="6"/>
        <v>-2.6245192000937778E-2</v>
      </c>
      <c r="K34" s="4">
        <f t="shared" si="6"/>
        <v>-3.6948169431100242E-3</v>
      </c>
      <c r="L34" s="4">
        <f t="shared" si="6"/>
        <v>-4.5268150882100677E-3</v>
      </c>
      <c r="M34" s="4">
        <f t="shared" si="6"/>
        <v>-1.399334912075112E-3</v>
      </c>
      <c r="N34" s="4">
        <f t="shared" si="6"/>
        <v>1.5103286861940957E-2</v>
      </c>
      <c r="O34" s="4">
        <f t="shared" si="6"/>
        <v>7.2507784769237915E-4</v>
      </c>
      <c r="P34" s="4">
        <f t="shared" si="6"/>
        <v>2.0662306602042824E-2</v>
      </c>
      <c r="Q34" s="4">
        <f t="shared" si="6"/>
        <v>4.5385456287197368E-2</v>
      </c>
      <c r="R34" s="4">
        <f t="shared" si="6"/>
        <v>5.2656921632129761E-2</v>
      </c>
      <c r="S34" s="4">
        <f t="shared" si="6"/>
        <v>-4.5990312606022155E-2</v>
      </c>
      <c r="T34" s="4">
        <f t="shared" si="6"/>
        <v>-7.9302262639668886E-3</v>
      </c>
      <c r="U34" s="4">
        <f t="shared" si="6"/>
        <v>-3.0439663203950529E-3</v>
      </c>
      <c r="V34" s="4">
        <f t="shared" si="6"/>
        <v>-5.9409666432741481E-4</v>
      </c>
    </row>
    <row r="35" spans="4:22" x14ac:dyDescent="0.25">
      <c r="D35" s="4" t="s">
        <v>216</v>
      </c>
      <c r="E35" s="4">
        <f>E18</f>
        <v>4.9865428261358351E-3</v>
      </c>
      <c r="F35" s="4">
        <f t="shared" ref="F35:V35" si="7">F18</f>
        <v>1.0644826985498623E-2</v>
      </c>
      <c r="G35" s="4">
        <f t="shared" si="7"/>
        <v>1.8669101700076032E-2</v>
      </c>
      <c r="H35" s="4">
        <f t="shared" si="7"/>
        <v>3.5001391121227002E-3</v>
      </c>
      <c r="I35" s="4">
        <f t="shared" si="7"/>
        <v>3.9316480196388568E-3</v>
      </c>
      <c r="J35" s="4">
        <f t="shared" si="7"/>
        <v>-3.1877900203282974E-2</v>
      </c>
      <c r="K35" s="4">
        <f t="shared" si="7"/>
        <v>-1.1868886284030948E-2</v>
      </c>
      <c r="L35" s="4">
        <f t="shared" si="7"/>
        <v>-3.1827175070879114E-2</v>
      </c>
      <c r="M35" s="4">
        <f t="shared" si="7"/>
        <v>-3.5973469624661962E-2</v>
      </c>
      <c r="N35" s="4">
        <f t="shared" si="7"/>
        <v>-6.8176867696883754E-3</v>
      </c>
      <c r="O35" s="4">
        <f t="shared" si="7"/>
        <v>-2.6342925813136176E-2</v>
      </c>
      <c r="P35" s="4">
        <f t="shared" si="7"/>
        <v>2.5295556572136516E-2</v>
      </c>
      <c r="Q35" s="4">
        <f t="shared" si="7"/>
        <v>7.7822091655818881E-2</v>
      </c>
      <c r="R35" s="4">
        <f t="shared" si="7"/>
        <v>0.10422086922891882</v>
      </c>
      <c r="S35" s="4">
        <f t="shared" si="7"/>
        <v>-2.9739137405579503E-2</v>
      </c>
      <c r="T35" s="4">
        <f t="shared" si="7"/>
        <v>-1.1348287597531535E-2</v>
      </c>
      <c r="U35" s="4">
        <f t="shared" si="7"/>
        <v>-2.3949306753837826E-2</v>
      </c>
      <c r="V35" s="4">
        <f t="shared" si="7"/>
        <v>-2.7457521551632849E-2</v>
      </c>
    </row>
    <row r="36" spans="4:22" x14ac:dyDescent="0.25">
      <c r="E36" s="4">
        <v>1995</v>
      </c>
      <c r="F36" s="4">
        <v>1996</v>
      </c>
      <c r="G36" s="4">
        <v>1997</v>
      </c>
      <c r="H36" s="4">
        <v>1998</v>
      </c>
      <c r="I36" s="4">
        <v>1999</v>
      </c>
      <c r="J36" s="4">
        <v>2000</v>
      </c>
      <c r="K36" s="4">
        <v>2001</v>
      </c>
      <c r="L36" s="4">
        <v>2002</v>
      </c>
      <c r="M36" s="4">
        <v>2003</v>
      </c>
      <c r="N36" s="4">
        <v>2004</v>
      </c>
      <c r="O36" s="4">
        <v>2005</v>
      </c>
      <c r="P36" s="4">
        <v>2006</v>
      </c>
      <c r="Q36" s="4">
        <v>2007</v>
      </c>
      <c r="R36" s="4">
        <v>2008</v>
      </c>
      <c r="S36" s="4">
        <v>2009</v>
      </c>
      <c r="T36" s="4">
        <v>2010</v>
      </c>
      <c r="U36" s="4">
        <v>2011</v>
      </c>
      <c r="V36" s="4">
        <v>2012</v>
      </c>
    </row>
    <row r="37" spans="4:22" x14ac:dyDescent="0.25">
      <c r="D37" s="4" t="s">
        <v>217</v>
      </c>
      <c r="E37" s="4">
        <f>E11</f>
        <v>-9.0894422458941873E-2</v>
      </c>
      <c r="F37" s="4">
        <f t="shared" ref="F37:V37" si="8">F11</f>
        <v>-4.5174511274624463E-2</v>
      </c>
      <c r="G37" s="4">
        <f t="shared" si="8"/>
        <v>-2.2294917143507842E-2</v>
      </c>
      <c r="H37" s="4">
        <f t="shared" si="8"/>
        <v>4.3525111216640155E-3</v>
      </c>
      <c r="I37" s="4">
        <f t="shared" si="8"/>
        <v>-7.4314614099429965E-3</v>
      </c>
      <c r="J37" s="4">
        <f t="shared" si="8"/>
        <v>-3.206425077071029E-2</v>
      </c>
      <c r="K37" s="4">
        <f t="shared" si="8"/>
        <v>-1.0893041092207012E-2</v>
      </c>
      <c r="L37" s="4">
        <f t="shared" si="8"/>
        <v>-5.3004416667934429E-3</v>
      </c>
      <c r="M37" s="4">
        <f t="shared" si="8"/>
        <v>-1.96066717614094E-2</v>
      </c>
      <c r="N37" s="4">
        <f t="shared" si="8"/>
        <v>-8.6432157597143844E-3</v>
      </c>
      <c r="O37" s="4">
        <f t="shared" si="8"/>
        <v>4.9498691710156972E-3</v>
      </c>
      <c r="P37" s="4">
        <f t="shared" si="8"/>
        <v>2.8158096684038902E-2</v>
      </c>
      <c r="Q37" s="4">
        <f t="shared" si="8"/>
        <v>5.7792765285268777E-2</v>
      </c>
      <c r="R37" s="4">
        <f t="shared" si="8"/>
        <v>8.6742191056113929E-2</v>
      </c>
      <c r="S37" s="4">
        <f t="shared" si="8"/>
        <v>5.7335032961168819E-2</v>
      </c>
      <c r="T37" s="4">
        <f t="shared" si="8"/>
        <v>1.836667561868266E-2</v>
      </c>
      <c r="U37" s="4">
        <f t="shared" si="8"/>
        <v>2.3431868808039269E-3</v>
      </c>
      <c r="V37" s="4">
        <f t="shared" si="8"/>
        <v>-8.9143073773926274E-3</v>
      </c>
    </row>
    <row r="38" spans="4:22" x14ac:dyDescent="0.25">
      <c r="D38" s="4" t="s">
        <v>218</v>
      </c>
      <c r="E38" s="4">
        <f>E19</f>
        <v>-2.3969415149465524E-2</v>
      </c>
      <c r="F38" s="4">
        <f t="shared" ref="F38:V38" si="9">F19</f>
        <v>6.9802899223867084E-3</v>
      </c>
      <c r="G38" s="4">
        <f t="shared" si="9"/>
        <v>1.5339023102009818E-2</v>
      </c>
      <c r="H38" s="4">
        <f t="shared" si="9"/>
        <v>3.6340551142561406E-2</v>
      </c>
      <c r="I38" s="4">
        <f t="shared" si="9"/>
        <v>-2.403796786517331E-3</v>
      </c>
      <c r="J38" s="4">
        <f t="shared" si="9"/>
        <v>-2.1598983688446528E-2</v>
      </c>
      <c r="K38" s="4">
        <f t="shared" si="9"/>
        <v>-1.0908719633940684E-2</v>
      </c>
      <c r="L38" s="4">
        <f t="shared" si="9"/>
        <v>8.0869081734688509E-4</v>
      </c>
      <c r="M38" s="4">
        <f t="shared" si="9"/>
        <v>-2.5901150787103748E-2</v>
      </c>
      <c r="N38" s="4">
        <f t="shared" si="9"/>
        <v>-2.5783604300485468E-2</v>
      </c>
      <c r="O38" s="4">
        <f t="shared" si="9"/>
        <v>-8.6558518493036821E-3</v>
      </c>
      <c r="P38" s="4">
        <f t="shared" si="9"/>
        <v>5.3533428977886157E-3</v>
      </c>
      <c r="Q38" s="4">
        <f t="shared" si="9"/>
        <v>3.1783732449760203E-2</v>
      </c>
      <c r="R38" s="4">
        <f t="shared" si="9"/>
        <v>5.7648352430504618E-2</v>
      </c>
      <c r="S38" s="4">
        <f t="shared" si="9"/>
        <v>3.0778589087456346E-2</v>
      </c>
      <c r="T38" s="4">
        <f t="shared" si="9"/>
        <v>1.646313177537355E-3</v>
      </c>
      <c r="U38" s="4">
        <f t="shared" si="9"/>
        <v>-2.170095299472926E-2</v>
      </c>
      <c r="V38" s="4">
        <f t="shared" si="9"/>
        <v>-4.0025093114886341E-2</v>
      </c>
    </row>
    <row r="39" spans="4:22" x14ac:dyDescent="0.25">
      <c r="E39" s="4">
        <v>1995</v>
      </c>
      <c r="F39" s="4">
        <v>1996</v>
      </c>
      <c r="G39" s="4">
        <v>1997</v>
      </c>
      <c r="H39" s="4">
        <v>1998</v>
      </c>
      <c r="I39" s="4">
        <v>1999</v>
      </c>
      <c r="J39" s="4">
        <v>2000</v>
      </c>
      <c r="K39" s="4">
        <v>2001</v>
      </c>
      <c r="L39" s="4">
        <v>2002</v>
      </c>
      <c r="M39" s="4">
        <v>2003</v>
      </c>
      <c r="N39" s="4">
        <v>2004</v>
      </c>
      <c r="O39" s="4">
        <v>2005</v>
      </c>
      <c r="P39" s="4">
        <v>2006</v>
      </c>
      <c r="Q39" s="4">
        <v>2007</v>
      </c>
      <c r="R39" s="4">
        <v>2008</v>
      </c>
      <c r="S39" s="4">
        <v>2009</v>
      </c>
      <c r="T39" s="4">
        <v>2010</v>
      </c>
      <c r="U39" s="4">
        <v>2011</v>
      </c>
      <c r="V39" s="4">
        <v>2012</v>
      </c>
    </row>
    <row r="40" spans="4:22" x14ac:dyDescent="0.25">
      <c r="D40" s="4" t="s">
        <v>219</v>
      </c>
      <c r="E40" s="4">
        <f>E12</f>
        <v>0.10753357717184731</v>
      </c>
      <c r="F40" s="4">
        <f t="shared" ref="F40:V40" si="10">F12</f>
        <v>-0.13166592451571957</v>
      </c>
      <c r="G40" s="4">
        <f t="shared" si="10"/>
        <v>-0.10337929372854671</v>
      </c>
      <c r="H40" s="4">
        <f t="shared" si="10"/>
        <v>-9.539614482042913E-2</v>
      </c>
      <c r="I40" s="4">
        <f t="shared" si="10"/>
        <v>3.3744140246860566E-2</v>
      </c>
      <c r="J40" s="4">
        <f t="shared" si="10"/>
        <v>8.6931046367310305E-2</v>
      </c>
      <c r="K40" s="4">
        <f t="shared" si="10"/>
        <v>4.596101851880996E-2</v>
      </c>
      <c r="L40" s="4">
        <f t="shared" si="10"/>
        <v>5.1785979842489782E-2</v>
      </c>
      <c r="M40" s="4">
        <f t="shared" si="10"/>
        <v>3.2982768031394771E-2</v>
      </c>
      <c r="N40" s="4">
        <f t="shared" si="10"/>
        <v>6.5891002645500629E-2</v>
      </c>
      <c r="O40" s="4">
        <f t="shared" si="10"/>
        <v>1.9652211300360989E-2</v>
      </c>
      <c r="P40" s="4">
        <f t="shared" si="10"/>
        <v>-2.788355825674238E-2</v>
      </c>
      <c r="Q40" s="4">
        <f t="shared" si="10"/>
        <v>-9.5327704702001123E-2</v>
      </c>
      <c r="R40" s="4">
        <f t="shared" si="10"/>
        <v>-0.2317884346478748</v>
      </c>
      <c r="S40" s="4">
        <f t="shared" si="10"/>
        <v>-4.8599532319309698E-2</v>
      </c>
      <c r="T40" s="4">
        <f t="shared" si="10"/>
        <v>9.5172345476653528E-2</v>
      </c>
      <c r="U40" s="4">
        <f t="shared" si="10"/>
        <v>1.9369254689183713E-2</v>
      </c>
      <c r="V40" s="4">
        <f t="shared" si="10"/>
        <v>3.6419624507872506E-2</v>
      </c>
    </row>
    <row r="41" spans="4:22" x14ac:dyDescent="0.25">
      <c r="D41" s="4" t="s">
        <v>220</v>
      </c>
      <c r="E41" s="4">
        <f>E20</f>
        <v>9.397590323272792E-2</v>
      </c>
      <c r="F41" s="4">
        <f t="shared" ref="F41:V41" si="11">F20</f>
        <v>-0.10520007256626734</v>
      </c>
      <c r="G41" s="4">
        <f t="shared" si="11"/>
        <v>-0.13028694690762149</v>
      </c>
      <c r="H41" s="4">
        <f t="shared" si="11"/>
        <v>-0.14085745653797849</v>
      </c>
      <c r="I41" s="4">
        <f t="shared" si="11"/>
        <v>4.970678806331074E-2</v>
      </c>
      <c r="J41" s="4">
        <f t="shared" si="11"/>
        <v>0.1512469101126824</v>
      </c>
      <c r="K41" s="4">
        <f t="shared" si="11"/>
        <v>0.1611003195493142</v>
      </c>
      <c r="L41" s="4">
        <f t="shared" si="11"/>
        <v>0.10089677213572248</v>
      </c>
      <c r="M41" s="4">
        <f t="shared" si="11"/>
        <v>5.3575736271918147E-2</v>
      </c>
      <c r="N41" s="4">
        <f t="shared" si="11"/>
        <v>0.1436644669350722</v>
      </c>
      <c r="O41" s="4">
        <f t="shared" si="11"/>
        <v>7.1056081409710176E-2</v>
      </c>
      <c r="P41" s="4">
        <f t="shared" si="11"/>
        <v>-6.2369224883780564E-2</v>
      </c>
      <c r="Q41" s="4">
        <f t="shared" si="11"/>
        <v>-0.18584161755274731</v>
      </c>
      <c r="R41" s="4">
        <f t="shared" si="11"/>
        <v>-0.25808966571143049</v>
      </c>
      <c r="S41" s="4">
        <f t="shared" si="11"/>
        <v>-5.5173602361980933E-2</v>
      </c>
      <c r="T41" s="4">
        <f t="shared" si="11"/>
        <v>0.12982412210789934</v>
      </c>
      <c r="U41" s="4">
        <f t="shared" si="11"/>
        <v>5.7975878356740923E-2</v>
      </c>
      <c r="V41" s="4">
        <f t="shared" si="11"/>
        <v>7.2172995109712798E-2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N6"/>
  <sheetViews>
    <sheetView showGridLines="0" workbookViewId="0"/>
  </sheetViews>
  <sheetFormatPr defaultRowHeight="15" x14ac:dyDescent="0.25"/>
  <cols>
    <col min="1" max="1" width="6.85546875" style="3" customWidth="1"/>
    <col min="2" max="14" width="6" style="3" bestFit="1" customWidth="1"/>
    <col min="15" max="16384" width="9.140625" style="3"/>
  </cols>
  <sheetData>
    <row r="1" spans="1:14" ht="17.25" customHeight="1" thickBot="1" x14ac:dyDescent="0.3">
      <c r="A1" s="210" t="s">
        <v>239</v>
      </c>
      <c r="B1" s="148"/>
      <c r="C1" s="148"/>
      <c r="D1" s="148"/>
      <c r="E1" s="148"/>
      <c r="F1" s="148"/>
      <c r="G1" s="148"/>
      <c r="H1" s="148"/>
      <c r="I1" s="148"/>
      <c r="J1" s="148"/>
      <c r="K1" s="148"/>
      <c r="L1" s="148"/>
      <c r="M1" s="148"/>
    </row>
    <row r="2" spans="1:14" x14ac:dyDescent="0.25">
      <c r="A2" s="152" t="s">
        <v>15</v>
      </c>
      <c r="B2" s="152" t="s">
        <v>16</v>
      </c>
      <c r="C2" s="152" t="s">
        <v>17</v>
      </c>
      <c r="D2" s="152" t="s">
        <v>18</v>
      </c>
      <c r="E2" s="152" t="s">
        <v>19</v>
      </c>
      <c r="F2" s="152" t="s">
        <v>20</v>
      </c>
      <c r="G2" s="152" t="s">
        <v>21</v>
      </c>
      <c r="H2" s="152" t="s">
        <v>22</v>
      </c>
      <c r="I2" s="152" t="s">
        <v>23</v>
      </c>
      <c r="J2" s="152" t="s">
        <v>24</v>
      </c>
      <c r="K2" s="152" t="s">
        <v>14</v>
      </c>
      <c r="L2" s="152" t="s">
        <v>25</v>
      </c>
      <c r="M2" s="152" t="s">
        <v>26</v>
      </c>
      <c r="N2" s="153"/>
    </row>
    <row r="3" spans="1:14" x14ac:dyDescent="0.25">
      <c r="A3" s="150">
        <v>0.55300000000000005</v>
      </c>
      <c r="B3" s="150">
        <v>0.32200000000000001</v>
      </c>
      <c r="C3" s="150">
        <v>0.39100000000000001</v>
      </c>
      <c r="D3" s="150">
        <v>0.60699999999999998</v>
      </c>
      <c r="E3" s="150">
        <v>0.56200000000000006</v>
      </c>
      <c r="F3" s="150">
        <v>0.29699999999999999</v>
      </c>
      <c r="G3" s="150">
        <v>0.505</v>
      </c>
      <c r="H3" s="150">
        <v>0.47299999999999998</v>
      </c>
      <c r="I3" s="150">
        <v>0.47599999999999998</v>
      </c>
      <c r="J3" s="150">
        <v>0.54600000000000004</v>
      </c>
      <c r="K3" s="150">
        <v>0.54700000000000004</v>
      </c>
      <c r="L3" s="150">
        <v>0.434</v>
      </c>
      <c r="M3" s="150">
        <v>0.31</v>
      </c>
      <c r="N3" s="130"/>
    </row>
    <row r="4" spans="1:14" x14ac:dyDescent="0.25">
      <c r="A4" s="149" t="s">
        <v>27</v>
      </c>
      <c r="B4" s="149" t="s">
        <v>28</v>
      </c>
      <c r="C4" s="149" t="s">
        <v>29</v>
      </c>
      <c r="D4" s="149" t="s">
        <v>30</v>
      </c>
      <c r="E4" s="149" t="s">
        <v>31</v>
      </c>
      <c r="F4" s="149" t="s">
        <v>32</v>
      </c>
      <c r="G4" s="149" t="s">
        <v>33</v>
      </c>
      <c r="H4" s="149" t="s">
        <v>34</v>
      </c>
      <c r="I4" s="149" t="s">
        <v>35</v>
      </c>
      <c r="J4" s="149" t="s">
        <v>36</v>
      </c>
      <c r="K4" s="149" t="s">
        <v>37</v>
      </c>
      <c r="L4" s="149" t="s">
        <v>38</v>
      </c>
      <c r="M4" s="149" t="s">
        <v>39</v>
      </c>
      <c r="N4" s="149" t="s">
        <v>40</v>
      </c>
    </row>
    <row r="5" spans="1:14" ht="15.75" thickBot="1" x14ac:dyDescent="0.3">
      <c r="A5" s="151">
        <v>0.30499999999999999</v>
      </c>
      <c r="B5" s="151">
        <v>0.47099999999999997</v>
      </c>
      <c r="C5" s="151">
        <v>0.47</v>
      </c>
      <c r="D5" s="151">
        <v>0.40300000000000002</v>
      </c>
      <c r="E5" s="151">
        <v>0.56599999999999995</v>
      </c>
      <c r="F5" s="151">
        <v>0.48799999999999999</v>
      </c>
      <c r="G5" s="151">
        <v>0.40400000000000003</v>
      </c>
      <c r="H5" s="151">
        <v>0.46300000000000002</v>
      </c>
      <c r="I5" s="151">
        <v>0.32900000000000001</v>
      </c>
      <c r="J5" s="151">
        <v>0.46100000000000002</v>
      </c>
      <c r="K5" s="151">
        <v>0.33200000000000002</v>
      </c>
      <c r="L5" s="151">
        <v>0.52600000000000002</v>
      </c>
      <c r="M5" s="151">
        <v>0.58899999999999997</v>
      </c>
      <c r="N5" s="151">
        <v>0.48199999999999998</v>
      </c>
    </row>
    <row r="6" spans="1:14" ht="15.75" thickTop="1" x14ac:dyDescent="0.25"/>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dimension ref="A1:Q80"/>
  <sheetViews>
    <sheetView showGridLines="0" workbookViewId="0"/>
  </sheetViews>
  <sheetFormatPr defaultRowHeight="12.75" x14ac:dyDescent="0.2"/>
  <cols>
    <col min="1" max="1" width="30.28515625" style="127" customWidth="1"/>
    <col min="2" max="2" width="8" style="127" customWidth="1"/>
    <col min="3" max="3" width="7" style="127" customWidth="1"/>
    <col min="4" max="4" width="5.85546875" style="127" customWidth="1"/>
    <col min="5" max="6" width="6.42578125" style="127" customWidth="1"/>
    <col min="7" max="7" width="7.28515625" style="127" customWidth="1"/>
    <col min="8" max="8" width="6.85546875" style="127" customWidth="1"/>
    <col min="9" max="9" width="7.140625" style="127" customWidth="1"/>
    <col min="10" max="11" width="6.85546875" style="127" customWidth="1"/>
    <col min="12" max="12" width="7.140625" style="127" customWidth="1"/>
    <col min="13" max="13" width="7.5703125" style="127" customWidth="1"/>
    <col min="14" max="14" width="8" style="127" customWidth="1"/>
    <col min="15" max="15" width="6.42578125" style="127" customWidth="1"/>
    <col min="16" max="16" width="7" style="127" customWidth="1"/>
    <col min="17" max="17" width="6.5703125" style="127" customWidth="1"/>
    <col min="18" max="16384" width="9.140625" style="127"/>
  </cols>
  <sheetData>
    <row r="1" spans="1:17" ht="13.5" thickBot="1" x14ac:dyDescent="0.25">
      <c r="A1" s="147" t="s">
        <v>312</v>
      </c>
    </row>
    <row r="2" spans="1:17" x14ac:dyDescent="0.2">
      <c r="A2" s="203"/>
      <c r="B2" s="203">
        <v>1997</v>
      </c>
      <c r="C2" s="203">
        <v>1998</v>
      </c>
      <c r="D2" s="203">
        <v>1999</v>
      </c>
      <c r="E2" s="203">
        <v>2000</v>
      </c>
      <c r="F2" s="203">
        <v>2001</v>
      </c>
      <c r="G2" s="203">
        <v>2002</v>
      </c>
      <c r="H2" s="203">
        <v>2003</v>
      </c>
      <c r="I2" s="203">
        <v>2004</v>
      </c>
      <c r="J2" s="203">
        <v>2005</v>
      </c>
      <c r="K2" s="203">
        <v>2006</v>
      </c>
      <c r="L2" s="203">
        <v>2007</v>
      </c>
      <c r="M2" s="203">
        <v>2008</v>
      </c>
      <c r="N2" s="203">
        <v>2009</v>
      </c>
      <c r="O2" s="203">
        <v>2010</v>
      </c>
      <c r="P2" s="203">
        <v>2011</v>
      </c>
      <c r="Q2" s="203">
        <v>2012</v>
      </c>
    </row>
    <row r="3" spans="1:17" x14ac:dyDescent="0.2">
      <c r="A3" s="127" t="s">
        <v>91</v>
      </c>
    </row>
    <row r="4" spans="1:17" x14ac:dyDescent="0.2">
      <c r="A4" s="127" t="s">
        <v>92</v>
      </c>
      <c r="B4" s="128">
        <f>[3]MNB!D33</f>
        <v>1.203861635311493</v>
      </c>
      <c r="C4" s="128">
        <f>[3]MNB!E33</f>
        <v>1.6755239790546677</v>
      </c>
      <c r="D4" s="128">
        <f>[3]MNB!F33</f>
        <v>-0.49229851637667643</v>
      </c>
      <c r="E4" s="128">
        <f>[3]MNB!G33</f>
        <v>-1.019520990532917</v>
      </c>
      <c r="F4" s="128">
        <f>[3]MNB!H33</f>
        <v>-0.61958967147108257</v>
      </c>
      <c r="G4" s="128">
        <f>[3]MNB!I33</f>
        <v>-0.33526012872920485</v>
      </c>
      <c r="H4" s="128">
        <f>[3]MNB!J33</f>
        <v>-0.51311676277300955</v>
      </c>
      <c r="I4" s="128">
        <f>[3]MNB!K33</f>
        <v>-0.79182646642085108</v>
      </c>
      <c r="J4" s="128">
        <f>[3]MNB!L33</f>
        <v>-0.59730661777487826</v>
      </c>
      <c r="K4" s="128">
        <f>[3]MNB!M33</f>
        <v>0.64551384376943699</v>
      </c>
      <c r="L4" s="128">
        <f>[3]MNB!N33</f>
        <v>3.5664383170402481</v>
      </c>
      <c r="M4" s="128">
        <f>[3]MNB!O33</f>
        <v>3.9093454290597824</v>
      </c>
      <c r="N4" s="128">
        <f>[3]MNB!P33</f>
        <v>-3.4441277713772283</v>
      </c>
      <c r="O4" s="128">
        <f>[3]MNB!Q33</f>
        <v>-1.3219331545980848</v>
      </c>
      <c r="P4" s="128">
        <f>[3]MNB!R33</f>
        <v>-0.47531791212936086</v>
      </c>
      <c r="Q4" s="128">
        <f>[3]MNB!S33</f>
        <v>-0.71122946477943305</v>
      </c>
    </row>
    <row r="5" spans="1:17" x14ac:dyDescent="0.2">
      <c r="A5" s="127" t="s">
        <v>93</v>
      </c>
      <c r="B5" s="128">
        <f>[3]EC!H27</f>
        <v>1.81942</v>
      </c>
      <c r="C5" s="128">
        <f>[3]EC!I27</f>
        <v>2.5499329999999998</v>
      </c>
      <c r="D5" s="128">
        <f>[3]EC!J27</f>
        <v>-0.63269500000000001</v>
      </c>
      <c r="E5" s="128">
        <f>[3]EC!K27</f>
        <v>-2.2836919999999998</v>
      </c>
      <c r="F5" s="128">
        <f>[3]EC!L27</f>
        <v>-2.495517</v>
      </c>
      <c r="G5" s="128">
        <f>[3]EC!M27</f>
        <v>-1.9123380000000001</v>
      </c>
      <c r="H5" s="128">
        <f>[3]EC!N27</f>
        <v>-1.3294410000000001</v>
      </c>
      <c r="I5" s="128">
        <f>[3]EC!O27</f>
        <v>-0.40149099999999999</v>
      </c>
      <c r="J5" s="128">
        <f>[3]EC!P27</f>
        <v>0.67439400000000005</v>
      </c>
      <c r="K5" s="128">
        <f>[3]EC!Q27</f>
        <v>2.9430170000000002</v>
      </c>
      <c r="L5" s="128">
        <f>[3]EC!R27</f>
        <v>7.1486359999999998</v>
      </c>
      <c r="M5" s="128">
        <f>[3]EC!S27</f>
        <v>6.9600010000000001</v>
      </c>
      <c r="N5" s="128">
        <f>[3]EC!T27</f>
        <v>-1.896687</v>
      </c>
      <c r="O5" s="128">
        <f>[3]EC!U27</f>
        <v>-0.69784900000000005</v>
      </c>
      <c r="P5" s="128">
        <f>[3]EC!V27</f>
        <v>-1.3112170000000001</v>
      </c>
      <c r="Q5" s="128">
        <f>[3]EC!W27</f>
        <v>-2.0695770000000002</v>
      </c>
    </row>
    <row r="6" spans="1:17" ht="11.25" customHeight="1" x14ac:dyDescent="0.2"/>
    <row r="7" spans="1:17" x14ac:dyDescent="0.2">
      <c r="A7" s="127" t="s">
        <v>94</v>
      </c>
    </row>
    <row r="8" spans="1:17" x14ac:dyDescent="0.2">
      <c r="A8" s="127" t="s">
        <v>95</v>
      </c>
      <c r="B8" s="128">
        <f>[3]MNB_DEF!D36</f>
        <v>-2.999914352639621</v>
      </c>
      <c r="C8" s="128">
        <f>[3]MNB_DEF!E36</f>
        <v>-2.2811805829591303</v>
      </c>
      <c r="D8" s="128">
        <f>[3]MNB_DEF!F36</f>
        <v>-0.9869117150942186</v>
      </c>
      <c r="E8" s="128">
        <f>[3]MNB_DEF!G36</f>
        <v>-2.6245192000937778</v>
      </c>
      <c r="F8" s="128">
        <f>[3]MNB_DEF!H36</f>
        <v>-0.36948169431100242</v>
      </c>
      <c r="G8" s="128">
        <f>[3]MNB_DEF!I36</f>
        <v>-0.45268150882100677</v>
      </c>
      <c r="H8" s="128">
        <f>[3]MNB_DEF!J36</f>
        <v>-0.1399334912075112</v>
      </c>
      <c r="I8" s="128">
        <f>[3]MNB_DEF!K36</f>
        <v>1.5103286861940957</v>
      </c>
      <c r="J8" s="128">
        <f>[3]MNB_DEF!L36</f>
        <v>7.2507784769237915E-2</v>
      </c>
      <c r="K8" s="128">
        <f>[3]MNB_DEF!M36</f>
        <v>2.0662306602042824</v>
      </c>
      <c r="L8" s="128">
        <f>[3]MNB_DEF!N36</f>
        <v>4.5385456287197368</v>
      </c>
      <c r="M8" s="128">
        <f>[3]MNB_DEF!O36</f>
        <v>5.2656921632129761</v>
      </c>
      <c r="N8" s="128">
        <f>[3]MNB_DEF!P36</f>
        <v>-4.5990312606022155</v>
      </c>
      <c r="O8" s="128">
        <f>[3]MNB_DEF!Q36</f>
        <v>-0.79302262639668886</v>
      </c>
      <c r="P8" s="128">
        <f>[3]MNB_DEF!R36</f>
        <v>-0.30439663203950529</v>
      </c>
      <c r="Q8" s="128">
        <f>[3]MNB_DEF!S36</f>
        <v>-5.9409666432741481E-2</v>
      </c>
    </row>
    <row r="9" spans="1:17" x14ac:dyDescent="0.2">
      <c r="A9" s="127" t="s">
        <v>96</v>
      </c>
      <c r="B9" s="128">
        <f>[3]MNB_DEF!D34</f>
        <v>6.1713011240125848</v>
      </c>
      <c r="C9" s="128">
        <f>[3]MNB_DEF!E34</f>
        <v>6.3959116307802821</v>
      </c>
      <c r="D9" s="128">
        <f>[3]MNB_DEF!F34</f>
        <v>0.9996394903960093</v>
      </c>
      <c r="E9" s="128">
        <f>[3]MNB_DEF!G34</f>
        <v>3.783085371481909</v>
      </c>
      <c r="F9" s="128">
        <f>[3]MNB_DEF!H34</f>
        <v>0.18617908637006408</v>
      </c>
      <c r="G9" s="128">
        <f>[3]MNB_DEF!I34</f>
        <v>1.2666993590737308</v>
      </c>
      <c r="H9" s="128">
        <f>[3]MNB_DEF!J34</f>
        <v>-0.39656388772147944</v>
      </c>
      <c r="I9" s="128">
        <f>[3]MNB_DEF!K34</f>
        <v>-3.2514937862277771</v>
      </c>
      <c r="J9" s="128">
        <f>[3]MNB_DEF!L34</f>
        <v>-1.4634036758124469</v>
      </c>
      <c r="K9" s="128">
        <f>[3]MNB_DEF!M34</f>
        <v>-2.3540269909219425</v>
      </c>
      <c r="L9" s="128">
        <f>[3]MNB_DEF!N34</f>
        <v>0.9212743114705102</v>
      </c>
      <c r="M9" s="128">
        <f>[3]MNB_DEF!O34</f>
        <v>-1.9459300664505852</v>
      </c>
      <c r="N9" s="128">
        <f>[3]MNB_DEF!P34</f>
        <v>-3.290070625834296</v>
      </c>
      <c r="O9" s="128">
        <f>[3]MNB_DEF!Q34</f>
        <v>-0.81799621567588687</v>
      </c>
      <c r="P9" s="128">
        <f>[3]MNB_DEF!R34</f>
        <v>-0.54095489055453472</v>
      </c>
      <c r="Q9" s="128">
        <f>[3]MNB_DEF!S34</f>
        <v>-1.3791936494626178</v>
      </c>
    </row>
    <row r="10" spans="1:17" x14ac:dyDescent="0.2">
      <c r="A10" s="127" t="s">
        <v>97</v>
      </c>
      <c r="B10" s="128">
        <f>[3]MNB_DEF!D35</f>
        <v>2.0882416709602167</v>
      </c>
      <c r="C10" s="128">
        <f>[3]MNB_DEF!E35</f>
        <v>2.0518554307542636</v>
      </c>
      <c r="D10" s="128">
        <f>[3]MNB_DEF!F35</f>
        <v>-0.84088574507643687</v>
      </c>
      <c r="E10" s="128">
        <f>[3]MNB_DEF!G35</f>
        <v>-2.4106144749104366</v>
      </c>
      <c r="F10" s="128">
        <f>[3]MNB_DEF!H35</f>
        <v>-1.3888917847638538</v>
      </c>
      <c r="G10" s="128">
        <f>[3]MNB_DEF!I35</f>
        <v>-1.4884321689539313</v>
      </c>
      <c r="H10" s="128">
        <f>[3]MNB_DEF!J35</f>
        <v>-0.90475247028895234</v>
      </c>
      <c r="I10" s="128">
        <f>[3]MNB_DEF!K35</f>
        <v>-1.8164627820506041</v>
      </c>
      <c r="J10" s="128">
        <f>[3]MNB_DEF!L35</f>
        <v>-0.49746545400205405</v>
      </c>
      <c r="K10" s="128">
        <f>[3]MNB_DEF!M35</f>
        <v>0.60385248374847944</v>
      </c>
      <c r="L10" s="128">
        <f>[3]MNB_DEF!N35</f>
        <v>1.8080863517213477</v>
      </c>
      <c r="M10" s="128">
        <f>[3]MNB_DEF!O35</f>
        <v>4.514492018988479</v>
      </c>
      <c r="N10" s="128">
        <f>[3]MNB_DEF!P35</f>
        <v>0.95358992547005228</v>
      </c>
      <c r="O10" s="128">
        <f>[3]MNB_DEF!Q35</f>
        <v>-1.9320717275914168</v>
      </c>
      <c r="P10" s="128">
        <f>[3]MNB_DEF!R35</f>
        <v>-0.39681938461530419</v>
      </c>
      <c r="Q10" s="128">
        <f>[3]MNB_DEF!S35</f>
        <v>-0.74794485960386892</v>
      </c>
    </row>
    <row r="11" spans="1:17" x14ac:dyDescent="0.2">
      <c r="A11" s="127" t="s">
        <v>98</v>
      </c>
      <c r="B11" s="128">
        <f>[3]MNB_DEF!D38</f>
        <v>-10.337929372854671</v>
      </c>
      <c r="C11" s="128">
        <f>[3]MNB_DEF!E38</f>
        <v>-9.5396144820429125</v>
      </c>
      <c r="D11" s="128">
        <f>[3]MNB_DEF!F38</f>
        <v>3.3744140246860566</v>
      </c>
      <c r="E11" s="128">
        <f>[3]MNB_DEF!G38</f>
        <v>8.6931046367310305</v>
      </c>
      <c r="F11" s="128">
        <f>[3]MNB_DEF!H38</f>
        <v>4.596101851880996</v>
      </c>
      <c r="G11" s="128">
        <f>[3]MNB_DEF!I38</f>
        <v>5.1785979842489782</v>
      </c>
      <c r="H11" s="128">
        <f>[3]MNB_DEF!J38</f>
        <v>3.2982768031394771</v>
      </c>
      <c r="I11" s="128">
        <f>[3]MNB_DEF!K38</f>
        <v>6.5891002645500629</v>
      </c>
      <c r="J11" s="128">
        <f>[3]MNB_DEF!L38</f>
        <v>1.9652211300360989</v>
      </c>
      <c r="K11" s="128">
        <f>[3]MNB_DEF!M38</f>
        <v>-2.788355825674238</v>
      </c>
      <c r="L11" s="128">
        <f>[3]MNB_DEF!N38</f>
        <v>-9.5327704702001128</v>
      </c>
      <c r="M11" s="128">
        <f>[3]MNB_DEF!O38</f>
        <v>-23.17884346478748</v>
      </c>
      <c r="N11" s="128">
        <f>[3]MNB_DEF!P38</f>
        <v>-4.8599532319309695</v>
      </c>
      <c r="O11" s="128">
        <f>[3]MNB_DEF!Q38</f>
        <v>9.5172345476653533</v>
      </c>
      <c r="P11" s="128">
        <f>[3]MNB_DEF!R38</f>
        <v>1.9369254689183713</v>
      </c>
      <c r="Q11" s="128">
        <f>[3]MNB_DEF!S38</f>
        <v>3.6419624507872506</v>
      </c>
    </row>
    <row r="12" spans="1:17" x14ac:dyDescent="0.2">
      <c r="A12" s="127" t="s">
        <v>99</v>
      </c>
      <c r="B12" s="128">
        <f>[3]MNB_DEF!D37</f>
        <v>-2.2294917143507842</v>
      </c>
      <c r="C12" s="128">
        <f>[3]MNB_DEF!E37</f>
        <v>0.43525111216640155</v>
      </c>
      <c r="D12" s="128">
        <f>[3]MNB_DEF!F37</f>
        <v>-0.74314614099429965</v>
      </c>
      <c r="E12" s="128">
        <f>[3]MNB_DEF!G37</f>
        <v>-3.206425077071029</v>
      </c>
      <c r="F12" s="128">
        <f>[3]MNB_DEF!H37</f>
        <v>-1.0893041092207012</v>
      </c>
      <c r="G12" s="128">
        <f>[3]MNB_DEF!I37</f>
        <v>-0.53004416667934429</v>
      </c>
      <c r="H12" s="128">
        <f>[3]MNB_DEF!J37</f>
        <v>-1.96066717614094</v>
      </c>
      <c r="I12" s="128">
        <f>[3]MNB_DEF!K37</f>
        <v>-0.86432157597143844</v>
      </c>
      <c r="J12" s="128">
        <f>[3]MNB_DEF!L37</f>
        <v>0.49498691710156972</v>
      </c>
      <c r="K12" s="128">
        <f>[3]MNB_DEF!M37</f>
        <v>2.8158096684038902</v>
      </c>
      <c r="L12" s="128">
        <f>[3]MNB_DEF!N37</f>
        <v>5.7792765285268777</v>
      </c>
      <c r="M12" s="128">
        <f>[3]MNB_DEF!O37</f>
        <v>8.6742191056113924</v>
      </c>
      <c r="N12" s="128">
        <f>[3]MNB_DEF!P37</f>
        <v>5.7335032961168819</v>
      </c>
      <c r="O12" s="128">
        <f>[3]MNB_DEF!Q37</f>
        <v>1.836667561868266</v>
      </c>
      <c r="P12" s="128">
        <f>[3]MNB_DEF!R37</f>
        <v>0.23431868808039269</v>
      </c>
      <c r="Q12" s="128">
        <f>[3]MNB_DEF!S37</f>
        <v>-0.89143073773926274</v>
      </c>
    </row>
    <row r="13" spans="1:17" ht="9.75" customHeight="1" x14ac:dyDescent="0.2"/>
    <row r="14" spans="1:17" x14ac:dyDescent="0.2">
      <c r="A14" s="127" t="s">
        <v>100</v>
      </c>
    </row>
    <row r="15" spans="1:17" x14ac:dyDescent="0.2">
      <c r="A15" s="127" t="s">
        <v>101</v>
      </c>
      <c r="B15" s="129">
        <f>[4]SK_CAB_ECB!F24</f>
        <v>844.10655052728441</v>
      </c>
      <c r="C15" s="129">
        <f>[4]SK_CAB_ECB!G24</f>
        <v>924.19746744162649</v>
      </c>
      <c r="D15" s="129">
        <f>[4]SK_CAB_ECB!H24</f>
        <v>961.52132653609431</v>
      </c>
      <c r="E15" s="129">
        <f>[4]SK_CAB_ECB!I24</f>
        <v>905.15578102495044</v>
      </c>
      <c r="F15" s="129">
        <f>[4]SK_CAB_ECB!J24</f>
        <v>1015.2707269853452</v>
      </c>
      <c r="G15" s="129">
        <f>[4]SK_CAB_ECB!K24</f>
        <v>996.99400467875614</v>
      </c>
      <c r="H15" s="129">
        <f>[4]SK_CAB_ECB!L24</f>
        <v>1060.4940587883432</v>
      </c>
      <c r="I15" s="129">
        <f>[4]SK_CAB_ECB!M24</f>
        <v>986.99871203893713</v>
      </c>
      <c r="J15" s="129">
        <f>[4]SK_CAB_ECB!N24</f>
        <v>1070.7994353094361</v>
      </c>
      <c r="K15" s="129">
        <f>[4]SK_CAB_ECB!O24</f>
        <v>1138.1035079975227</v>
      </c>
      <c r="L15" s="129">
        <f>[4]SK_CAB_ECB!P24</f>
        <v>1336.4904006799939</v>
      </c>
      <c r="M15" s="129">
        <f>[4]SK_CAB_ECB!Q24</f>
        <v>1501.8483942345529</v>
      </c>
      <c r="N15" s="129">
        <f>[4]SK_CAB_ECB!R24</f>
        <v>1181.70828022874</v>
      </c>
      <c r="O15" s="129">
        <f>[4]SK_CAB_ECB!S24</f>
        <v>1207.5965382247291</v>
      </c>
      <c r="P15" s="129">
        <f>[4]SK_CAB_ECB!T24</f>
        <v>1413.4663888017092</v>
      </c>
      <c r="Q15" s="129">
        <f>[4]SK_CAB_ECB!U24</f>
        <v>1514.1631324168648</v>
      </c>
    </row>
    <row r="16" spans="1:17" x14ac:dyDescent="0.2">
      <c r="A16" s="127" t="s">
        <v>102</v>
      </c>
      <c r="B16" s="129">
        <f>[4]SK_CAB_ECB!F28</f>
        <v>2756.4169739340837</v>
      </c>
      <c r="C16" s="129">
        <f>[4]SK_CAB_ECB!G28</f>
        <v>2903.320491399164</v>
      </c>
      <c r="D16" s="129">
        <f>[4]SK_CAB_ECB!H28</f>
        <v>2973.9621446162446</v>
      </c>
      <c r="E16" s="129">
        <f>[4]SK_CAB_ECB!I28</f>
        <v>3420.9605802776905</v>
      </c>
      <c r="F16" s="129">
        <f>[4]SK_CAB_ECB!J28</f>
        <v>3733.3524428499363</v>
      </c>
      <c r="G16" s="129">
        <f>[4]SK_CAB_ECB!K28</f>
        <v>4155.2830268664338</v>
      </c>
      <c r="H16" s="129">
        <f>[4]SK_CAB_ECB!L28</f>
        <v>4313.5085183175315</v>
      </c>
      <c r="I16" s="129">
        <f>[4]SK_CAB_ECB!M28</f>
        <v>4932.1151373917701</v>
      </c>
      <c r="J16" s="129">
        <f>[4]SK_CAB_ECB!N28</f>
        <v>5337.741313060098</v>
      </c>
      <c r="K16" s="129">
        <f>[4]SK_CAB_ECB!O28</f>
        <v>5747.4757226220481</v>
      </c>
      <c r="L16" s="129">
        <f>[4]SK_CAB_ECB!P28</f>
        <v>6486.8945338183175</v>
      </c>
      <c r="M16" s="129">
        <f>[4]SK_CAB_ECB!Q28</f>
        <v>7197.7776017316082</v>
      </c>
      <c r="N16" s="129">
        <f>[4]SK_CAB_ECB!R28</f>
        <v>6744.0853733341437</v>
      </c>
      <c r="O16" s="129">
        <f>[4]SK_CAB_ECB!S28</f>
        <v>6936.9708177216717</v>
      </c>
      <c r="P16" s="129">
        <f>[4]SK_CAB_ECB!T28</f>
        <v>7393.2018017657847</v>
      </c>
      <c r="Q16" s="129">
        <f>[4]SK_CAB_ECB!U28</f>
        <v>7623.2407744865004</v>
      </c>
    </row>
    <row r="17" spans="1:17" x14ac:dyDescent="0.2">
      <c r="A17" s="127" t="s">
        <v>103</v>
      </c>
      <c r="B17" s="129">
        <f>[4]SK_CAB_ECB!F30</f>
        <v>871.72844143729628</v>
      </c>
      <c r="C17" s="129">
        <f>[4]SK_CAB_ECB!G30</f>
        <v>848.17415665106546</v>
      </c>
      <c r="D17" s="129">
        <f>[4]SK_CAB_ECB!H30</f>
        <v>872.65320670849121</v>
      </c>
      <c r="E17" s="129">
        <f>[4]SK_CAB_ECB!I30</f>
        <v>813.08526756057881</v>
      </c>
      <c r="F17" s="129">
        <f>[4]SK_CAB_ECB!J30</f>
        <v>880.27149996249091</v>
      </c>
      <c r="G17" s="129">
        <f>[4]SK_CAB_ECB!K30</f>
        <v>926.27968090918159</v>
      </c>
      <c r="H17" s="129">
        <f>[4]SK_CAB_ECB!L30</f>
        <v>1122.6193978998208</v>
      </c>
      <c r="I17" s="129">
        <f>[4]SK_CAB_ECB!M30</f>
        <v>1173.9366681215563</v>
      </c>
      <c r="J17" s="129">
        <f>[4]SK_CAB_ECB!N30</f>
        <v>1348.3028857710947</v>
      </c>
      <c r="K17" s="129">
        <f>[4]SK_CAB_ECB!O30</f>
        <v>1603.3615657249552</v>
      </c>
      <c r="L17" s="129">
        <f>[4]SK_CAB_ECB!P30</f>
        <v>1852.3680341837619</v>
      </c>
      <c r="M17" s="129">
        <f>[4]SK_CAB_ECB!Q30</f>
        <v>2093.7517663262615</v>
      </c>
      <c r="N17" s="129">
        <f>[4]SK_CAB_ECB!R30</f>
        <v>1586.49751154</v>
      </c>
      <c r="O17" s="129">
        <f>[4]SK_CAB_ECB!S30</f>
        <v>1661.9440999500005</v>
      </c>
      <c r="P17" s="129">
        <f>[4]SK_CAB_ECB!T30</f>
        <v>1662.5623199300001</v>
      </c>
      <c r="Q17" s="129">
        <f>[4]SK_CAB_ECB!U30</f>
        <v>1673.1226511800003</v>
      </c>
    </row>
    <row r="18" spans="1:17" x14ac:dyDescent="0.2">
      <c r="A18" s="127" t="s">
        <v>104</v>
      </c>
      <c r="B18" s="129">
        <f>[4]SK_CAB_ECB!F32</f>
        <v>2201.5602153155901</v>
      </c>
      <c r="C18" s="129">
        <f>[4]SK_CAB_ECB!G32</f>
        <v>2496.0725102466818</v>
      </c>
      <c r="D18" s="129">
        <f>[4]SK_CAB_ECB!H32</f>
        <v>2554.9619501353782</v>
      </c>
      <c r="E18" s="129">
        <f>[4]SK_CAB_ECB!I32</f>
        <v>2825.6488223612896</v>
      </c>
      <c r="F18" s="129">
        <f>[4]SK_CAB_ECB!J32</f>
        <v>3023.0144498827563</v>
      </c>
      <c r="G18" s="129">
        <f>[4]SK_CAB_ECB!K32</f>
        <v>3296.8798753127789</v>
      </c>
      <c r="H18" s="129">
        <f>[4]SK_CAB_ECB!L32</f>
        <v>3839.980147438363</v>
      </c>
      <c r="I18" s="129">
        <f>[4]SK_CAB_ECB!M32</f>
        <v>4388.6534498206602</v>
      </c>
      <c r="J18" s="129">
        <f>[4]SK_CAB_ECB!N32</f>
        <v>5083.3906964806538</v>
      </c>
      <c r="K18" s="129">
        <f>[4]SK_CAB_ECB!O32</f>
        <v>4967.9970959798111</v>
      </c>
      <c r="L18" s="129">
        <f>[4]SK_CAB_ECB!P32</f>
        <v>5666.8123458844193</v>
      </c>
      <c r="M18" s="129">
        <f>[4]SK_CAB_ECB!Q32</f>
        <v>5706.5147940902189</v>
      </c>
      <c r="N18" s="129">
        <f>[4]SK_CAB_ECB!R32</f>
        <v>5174.372758292363</v>
      </c>
      <c r="O18" s="129">
        <f>[4]SK_CAB_ECB!S32</f>
        <v>5296.7683009181337</v>
      </c>
      <c r="P18" s="129">
        <f>[4]SK_CAB_ECB!T32</f>
        <v>5888.903363737164</v>
      </c>
      <c r="Q18" s="129">
        <f>[4]SK_CAB_ECB!U32</f>
        <v>5510.154833143185</v>
      </c>
    </row>
    <row r="19" spans="1:17" x14ac:dyDescent="0.2">
      <c r="A19" s="127" t="s">
        <v>105</v>
      </c>
      <c r="B19" s="129">
        <f>[4]SK_CAB_ECB!F40</f>
        <v>132.44045010953991</v>
      </c>
      <c r="C19" s="129">
        <f>[4]SK_CAB_ECB!G40</f>
        <v>182.0582221337051</v>
      </c>
      <c r="D19" s="129">
        <f>[4]SK_CAB_ECB!H40</f>
        <v>242.05901878775808</v>
      </c>
      <c r="E19" s="129">
        <f>[4]SK_CAB_ECB!I40</f>
        <v>205.21904667064993</v>
      </c>
      <c r="F19" s="129">
        <f>[4]SK_CAB_ECB!J40</f>
        <v>158.97224988382126</v>
      </c>
      <c r="G19" s="129">
        <f>[4]SK_CAB_ECB!K40</f>
        <v>153.12354776604926</v>
      </c>
      <c r="H19" s="129">
        <f>[4]SK_CAB_ECB!L40</f>
        <v>103.11183031268672</v>
      </c>
      <c r="I19" s="129">
        <f>[4]SK_CAB_ECB!M40</f>
        <v>132.33843948748589</v>
      </c>
      <c r="J19" s="129">
        <f>[4]SK_CAB_ECB!N40</f>
        <v>80.993162052711938</v>
      </c>
      <c r="K19" s="129">
        <f>[4]SK_CAB_ECB!O40</f>
        <v>64</v>
      </c>
      <c r="L19" s="129">
        <f>[4]SK_CAB_ECB!P40</f>
        <v>57</v>
      </c>
      <c r="M19" s="129">
        <f>[4]SK_CAB_ECB!Q40</f>
        <v>66</v>
      </c>
      <c r="N19" s="129">
        <f>[4]SK_CAB_ECB!R40</f>
        <v>172</v>
      </c>
      <c r="O19" s="129">
        <f>[4]SK_CAB_ECB!S40</f>
        <v>150</v>
      </c>
      <c r="P19" s="129">
        <f>[4]SK_CAB_ECB!T40</f>
        <v>163.334</v>
      </c>
      <c r="Q19" s="129">
        <f>[4]SK_CAB_ECB!U40</f>
        <v>173.596</v>
      </c>
    </row>
    <row r="20" spans="1:17" x14ac:dyDescent="0.2">
      <c r="A20" s="127" t="s">
        <v>106</v>
      </c>
      <c r="B20" s="129">
        <f>[3]MNB_PEN!D75</f>
        <v>1538.37</v>
      </c>
      <c r="C20" s="129">
        <f>[3]MNB_PEN!E75</f>
        <v>1708.13</v>
      </c>
      <c r="D20" s="129">
        <f>[3]MNB_PEN!F75</f>
        <v>1906.03</v>
      </c>
      <c r="E20" s="129">
        <f>[3]MNB_PEN!G75</f>
        <v>2074.12</v>
      </c>
      <c r="F20" s="129">
        <f>[3]MNB_PEN!H75</f>
        <v>2267.61</v>
      </c>
      <c r="G20" s="129">
        <f>[3]MNB_PEN!I75</f>
        <v>2435.7399999999998</v>
      </c>
      <c r="H20" s="129">
        <f>[3]MNB_PEN!J75</f>
        <v>2648.9875854743409</v>
      </c>
      <c r="I20" s="129">
        <f>[3]MNB_PEN!K75</f>
        <v>2798.4938259310893</v>
      </c>
      <c r="J20" s="129">
        <f>[3]MNB_PEN!L75</f>
        <v>3161.0691305184887</v>
      </c>
      <c r="K20" s="129">
        <f>[3]MNB_PEN!M75</f>
        <v>3472.1171081457874</v>
      </c>
      <c r="L20" s="129">
        <f>[3]MNB_PEN!N75</f>
        <v>3822</v>
      </c>
      <c r="M20" s="129">
        <f>[3]MNB_PEN!O75</f>
        <v>4200</v>
      </c>
      <c r="N20" s="129">
        <f>[3]MNB_PEN!P75</f>
        <v>4532</v>
      </c>
      <c r="O20" s="129">
        <f>[3]MNB_PEN!Q75</f>
        <v>5035</v>
      </c>
      <c r="P20" s="129">
        <f>[3]MNB_PEN!R75</f>
        <v>5245</v>
      </c>
      <c r="Q20" s="129">
        <f>[3]MNB_PEN!S75</f>
        <v>5391.0789999999997</v>
      </c>
    </row>
    <row r="21" spans="1:17" x14ac:dyDescent="0.2">
      <c r="B21" s="129"/>
      <c r="C21" s="129"/>
      <c r="D21" s="129"/>
      <c r="E21" s="129"/>
      <c r="F21" s="129"/>
      <c r="G21" s="129"/>
      <c r="H21" s="129"/>
      <c r="I21" s="129"/>
      <c r="J21" s="129"/>
      <c r="K21" s="129"/>
      <c r="L21" s="129"/>
      <c r="M21" s="129"/>
      <c r="N21" s="129"/>
      <c r="O21" s="129"/>
      <c r="P21" s="129"/>
      <c r="Q21" s="129"/>
    </row>
    <row r="22" spans="1:17" x14ac:dyDescent="0.2">
      <c r="A22" s="127" t="s">
        <v>107</v>
      </c>
      <c r="B22" s="129">
        <f>[4]SK_CAB_ECB!F5</f>
        <v>23867.355</v>
      </c>
      <c r="C22" s="129">
        <f>[4]SK_CAB_ECB!G5</f>
        <v>26171.855999999989</v>
      </c>
      <c r="D22" s="129">
        <f>[4]SK_CAB_ECB!H5</f>
        <v>28109.131000000001</v>
      </c>
      <c r="E22" s="129">
        <f>[4]SK_CAB_ECB!I5</f>
        <v>31177.074999999997</v>
      </c>
      <c r="F22" s="129">
        <f>[4]SK_CAB_ECB!J5</f>
        <v>33881.18299999999</v>
      </c>
      <c r="G22" s="129">
        <f>[4]SK_CAB_ECB!K5</f>
        <v>36806.663999999997</v>
      </c>
      <c r="H22" s="129">
        <f>[4]SK_CAB_ECB!L5</f>
        <v>40611.951000000088</v>
      </c>
      <c r="I22" s="129">
        <f>[4]SK_CAB_ECB!M5</f>
        <v>45161.375999999902</v>
      </c>
      <c r="J22" s="129">
        <f>[4]SK_CAB_ECB!N5</f>
        <v>49314.224000000002</v>
      </c>
      <c r="K22" s="129">
        <f>[4]SK_CAB_ECB!O5</f>
        <v>55001.57</v>
      </c>
      <c r="L22" s="129">
        <f>[4]SK_CAB_ECB!P5</f>
        <v>61449.714</v>
      </c>
      <c r="M22" s="129">
        <f>[4]SK_CAB_ECB!Q5</f>
        <v>66842.403999999893</v>
      </c>
      <c r="N22" s="129">
        <f>[4]SK_CAB_ECB!R5</f>
        <v>62794.385000000002</v>
      </c>
      <c r="O22" s="129">
        <f>[4]SK_CAB_ECB!S5</f>
        <v>65897.019999999902</v>
      </c>
      <c r="P22" s="129">
        <f>[4]SK_CAB_ECB!T5</f>
        <v>68974.162999999899</v>
      </c>
      <c r="Q22" s="129">
        <f>[4]SK_CAB_ECB!U5</f>
        <v>71096.017000000109</v>
      </c>
    </row>
    <row r="23" spans="1:17" ht="10.5" customHeight="1" x14ac:dyDescent="0.2"/>
    <row r="24" spans="1:17" x14ac:dyDescent="0.2">
      <c r="A24" s="127" t="s">
        <v>221</v>
      </c>
    </row>
    <row r="25" spans="1:17" hidden="1" x14ac:dyDescent="0.2">
      <c r="A25" s="127" t="s">
        <v>108</v>
      </c>
      <c r="B25" s="127">
        <f>[7]Sheet1!C3</f>
        <v>0.7</v>
      </c>
      <c r="C25" s="127">
        <f>B25</f>
        <v>0.7</v>
      </c>
      <c r="D25" s="127">
        <f t="shared" ref="D25:Q25" si="0">C25</f>
        <v>0.7</v>
      </c>
      <c r="E25" s="127">
        <f t="shared" si="0"/>
        <v>0.7</v>
      </c>
      <c r="F25" s="127">
        <f t="shared" si="0"/>
        <v>0.7</v>
      </c>
      <c r="G25" s="127">
        <f t="shared" si="0"/>
        <v>0.7</v>
      </c>
      <c r="H25" s="127">
        <f t="shared" si="0"/>
        <v>0.7</v>
      </c>
      <c r="I25" s="127">
        <f t="shared" si="0"/>
        <v>0.7</v>
      </c>
      <c r="J25" s="127">
        <f t="shared" si="0"/>
        <v>0.7</v>
      </c>
      <c r="K25" s="127">
        <f t="shared" si="0"/>
        <v>0.7</v>
      </c>
      <c r="L25" s="127">
        <f t="shared" si="0"/>
        <v>0.7</v>
      </c>
      <c r="M25" s="127">
        <f t="shared" si="0"/>
        <v>0.7</v>
      </c>
      <c r="N25" s="127">
        <f t="shared" si="0"/>
        <v>0.7</v>
      </c>
      <c r="O25" s="127">
        <f t="shared" si="0"/>
        <v>0.7</v>
      </c>
      <c r="P25" s="127">
        <f t="shared" si="0"/>
        <v>0.7</v>
      </c>
      <c r="Q25" s="127">
        <f t="shared" si="0"/>
        <v>0.7</v>
      </c>
    </row>
    <row r="26" spans="1:17" hidden="1" x14ac:dyDescent="0.2">
      <c r="A26" s="127" t="s">
        <v>109</v>
      </c>
      <c r="B26" s="127">
        <f>[7]Sheet1!C4</f>
        <v>1.32</v>
      </c>
      <c r="C26" s="127">
        <f t="shared" ref="C26:Q36" si="1">B26</f>
        <v>1.32</v>
      </c>
      <c r="D26" s="127">
        <f t="shared" si="1"/>
        <v>1.32</v>
      </c>
      <c r="E26" s="127">
        <f t="shared" si="1"/>
        <v>1.32</v>
      </c>
      <c r="F26" s="127">
        <f t="shared" si="1"/>
        <v>1.32</v>
      </c>
      <c r="G26" s="127">
        <f t="shared" si="1"/>
        <v>1.32</v>
      </c>
      <c r="H26" s="127">
        <f t="shared" si="1"/>
        <v>1.32</v>
      </c>
      <c r="I26" s="127">
        <f t="shared" si="1"/>
        <v>1.32</v>
      </c>
      <c r="J26" s="127">
        <f t="shared" si="1"/>
        <v>1.32</v>
      </c>
      <c r="K26" s="127">
        <f t="shared" si="1"/>
        <v>1.32</v>
      </c>
      <c r="L26" s="127">
        <f t="shared" si="1"/>
        <v>1.32</v>
      </c>
      <c r="M26" s="127">
        <f t="shared" si="1"/>
        <v>1.32</v>
      </c>
      <c r="N26" s="127">
        <f t="shared" si="1"/>
        <v>1.32</v>
      </c>
      <c r="O26" s="127">
        <f t="shared" si="1"/>
        <v>1.32</v>
      </c>
      <c r="P26" s="127">
        <f t="shared" si="1"/>
        <v>1.32</v>
      </c>
      <c r="Q26" s="127">
        <f t="shared" si="1"/>
        <v>1.32</v>
      </c>
    </row>
    <row r="27" spans="1:17" hidden="1" x14ac:dyDescent="0.2">
      <c r="A27" s="127" t="s">
        <v>110</v>
      </c>
      <c r="B27" s="127">
        <f>[7]Sheet1!C5</f>
        <v>0.7</v>
      </c>
      <c r="C27" s="127">
        <f t="shared" si="1"/>
        <v>0.7</v>
      </c>
      <c r="D27" s="127">
        <f t="shared" si="1"/>
        <v>0.7</v>
      </c>
      <c r="E27" s="127">
        <f t="shared" si="1"/>
        <v>0.7</v>
      </c>
      <c r="F27" s="127">
        <f t="shared" si="1"/>
        <v>0.7</v>
      </c>
      <c r="G27" s="127">
        <f t="shared" si="1"/>
        <v>0.7</v>
      </c>
      <c r="H27" s="127">
        <f t="shared" si="1"/>
        <v>0.7</v>
      </c>
      <c r="I27" s="127">
        <f t="shared" si="1"/>
        <v>0.7</v>
      </c>
      <c r="J27" s="127">
        <f t="shared" si="1"/>
        <v>0.7</v>
      </c>
      <c r="K27" s="127">
        <f t="shared" si="1"/>
        <v>0.7</v>
      </c>
      <c r="L27" s="127">
        <f t="shared" si="1"/>
        <v>0.7</v>
      </c>
      <c r="M27" s="127">
        <f t="shared" si="1"/>
        <v>0.7</v>
      </c>
      <c r="N27" s="127">
        <f t="shared" si="1"/>
        <v>0.7</v>
      </c>
      <c r="O27" s="127">
        <f t="shared" si="1"/>
        <v>0.7</v>
      </c>
      <c r="P27" s="127">
        <f t="shared" si="1"/>
        <v>0.7</v>
      </c>
      <c r="Q27" s="127">
        <f t="shared" si="1"/>
        <v>0.7</v>
      </c>
    </row>
    <row r="28" spans="1:17" hidden="1" x14ac:dyDescent="0.2">
      <c r="A28" s="127" t="s">
        <v>111</v>
      </c>
      <c r="B28" s="127">
        <f>[7]Sheet1!C6</f>
        <v>1</v>
      </c>
      <c r="C28" s="127">
        <f t="shared" si="1"/>
        <v>1</v>
      </c>
      <c r="D28" s="127">
        <f t="shared" si="1"/>
        <v>1</v>
      </c>
      <c r="E28" s="127">
        <f t="shared" si="1"/>
        <v>1</v>
      </c>
      <c r="F28" s="127">
        <f t="shared" si="1"/>
        <v>1</v>
      </c>
      <c r="G28" s="127">
        <f t="shared" si="1"/>
        <v>1</v>
      </c>
      <c r="H28" s="127">
        <f t="shared" si="1"/>
        <v>1</v>
      </c>
      <c r="I28" s="127">
        <f t="shared" si="1"/>
        <v>1</v>
      </c>
      <c r="J28" s="127">
        <f t="shared" si="1"/>
        <v>1</v>
      </c>
      <c r="K28" s="127">
        <f t="shared" si="1"/>
        <v>1</v>
      </c>
      <c r="L28" s="127">
        <f t="shared" si="1"/>
        <v>1</v>
      </c>
      <c r="M28" s="127">
        <f t="shared" si="1"/>
        <v>1</v>
      </c>
      <c r="N28" s="127">
        <f t="shared" si="1"/>
        <v>1</v>
      </c>
      <c r="O28" s="127">
        <f t="shared" si="1"/>
        <v>1</v>
      </c>
      <c r="P28" s="127">
        <f t="shared" si="1"/>
        <v>1</v>
      </c>
      <c r="Q28" s="127">
        <f t="shared" si="1"/>
        <v>1</v>
      </c>
    </row>
    <row r="29" spans="1:17" hidden="1" x14ac:dyDescent="0.2">
      <c r="A29" s="127" t="s">
        <v>112</v>
      </c>
      <c r="B29" s="127">
        <f>[7]Sheet1!$C$8</f>
        <v>-5.8</v>
      </c>
      <c r="C29" s="127">
        <f t="shared" si="1"/>
        <v>-5.8</v>
      </c>
      <c r="D29" s="127">
        <f t="shared" si="1"/>
        <v>-5.8</v>
      </c>
      <c r="E29" s="127">
        <f t="shared" si="1"/>
        <v>-5.8</v>
      </c>
      <c r="F29" s="127">
        <f t="shared" si="1"/>
        <v>-5.8</v>
      </c>
      <c r="G29" s="127">
        <f t="shared" si="1"/>
        <v>-5.8</v>
      </c>
      <c r="H29" s="127">
        <f t="shared" si="1"/>
        <v>-5.8</v>
      </c>
      <c r="I29" s="127">
        <f t="shared" si="1"/>
        <v>-5.8</v>
      </c>
      <c r="J29" s="127">
        <f t="shared" si="1"/>
        <v>-5.8</v>
      </c>
      <c r="K29" s="127">
        <f t="shared" si="1"/>
        <v>-5.8</v>
      </c>
      <c r="L29" s="127">
        <f t="shared" si="1"/>
        <v>-5.8</v>
      </c>
      <c r="M29" s="127">
        <f t="shared" si="1"/>
        <v>-5.8</v>
      </c>
      <c r="N29" s="127">
        <f t="shared" si="1"/>
        <v>-5.8</v>
      </c>
      <c r="O29" s="127">
        <f t="shared" si="1"/>
        <v>-5.8</v>
      </c>
      <c r="P29" s="127">
        <f t="shared" si="1"/>
        <v>-5.8</v>
      </c>
      <c r="Q29" s="127">
        <f t="shared" si="1"/>
        <v>-5.8</v>
      </c>
    </row>
    <row r="30" spans="1:17" hidden="1" x14ac:dyDescent="0.2">
      <c r="A30" s="127" t="s">
        <v>113</v>
      </c>
      <c r="B30" s="135">
        <f>[7]Sheet1!$G$3</f>
        <v>0.34229999999999999</v>
      </c>
      <c r="C30" s="135">
        <f t="shared" si="1"/>
        <v>0.34229999999999999</v>
      </c>
      <c r="D30" s="135">
        <f t="shared" si="1"/>
        <v>0.34229999999999999</v>
      </c>
      <c r="E30" s="135">
        <f t="shared" si="1"/>
        <v>0.34229999999999999</v>
      </c>
      <c r="F30" s="135">
        <f t="shared" si="1"/>
        <v>0.34229999999999999</v>
      </c>
      <c r="G30" s="135">
        <f t="shared" si="1"/>
        <v>0.34229999999999999</v>
      </c>
      <c r="H30" s="135">
        <f t="shared" si="1"/>
        <v>0.34229999999999999</v>
      </c>
      <c r="I30" s="135">
        <f t="shared" si="1"/>
        <v>0.34229999999999999</v>
      </c>
      <c r="J30" s="135">
        <f t="shared" si="1"/>
        <v>0.34229999999999999</v>
      </c>
      <c r="K30" s="135">
        <f t="shared" si="1"/>
        <v>0.34229999999999999</v>
      </c>
      <c r="L30" s="135">
        <f t="shared" si="1"/>
        <v>0.34229999999999999</v>
      </c>
      <c r="M30" s="135">
        <f t="shared" si="1"/>
        <v>0.34229999999999999</v>
      </c>
      <c r="N30" s="135">
        <f t="shared" si="1"/>
        <v>0.34229999999999999</v>
      </c>
      <c r="O30" s="135">
        <f t="shared" si="1"/>
        <v>0.34229999999999999</v>
      </c>
      <c r="P30" s="135">
        <f t="shared" si="1"/>
        <v>0.34229999999999999</v>
      </c>
      <c r="Q30" s="135">
        <f t="shared" si="1"/>
        <v>0.34229999999999999</v>
      </c>
    </row>
    <row r="31" spans="1:17" hidden="1" x14ac:dyDescent="0.2">
      <c r="A31" s="127" t="s">
        <v>114</v>
      </c>
      <c r="B31" s="135">
        <f>[7]Sheet1!$G$4</f>
        <v>0.38619999999999999</v>
      </c>
      <c r="C31" s="135">
        <f t="shared" si="1"/>
        <v>0.38619999999999999</v>
      </c>
      <c r="D31" s="135">
        <f t="shared" si="1"/>
        <v>0.38619999999999999</v>
      </c>
      <c r="E31" s="135">
        <f t="shared" si="1"/>
        <v>0.38619999999999999</v>
      </c>
      <c r="F31" s="135">
        <f t="shared" si="1"/>
        <v>0.38619999999999999</v>
      </c>
      <c r="G31" s="135">
        <f t="shared" si="1"/>
        <v>0.38619999999999999</v>
      </c>
      <c r="H31" s="135">
        <f t="shared" si="1"/>
        <v>0.38619999999999999</v>
      </c>
      <c r="I31" s="135">
        <f t="shared" si="1"/>
        <v>0.38619999999999999</v>
      </c>
      <c r="J31" s="135">
        <f t="shared" si="1"/>
        <v>0.38619999999999999</v>
      </c>
      <c r="K31" s="135">
        <f t="shared" si="1"/>
        <v>0.38619999999999999</v>
      </c>
      <c r="L31" s="135">
        <f t="shared" si="1"/>
        <v>0.38619999999999999</v>
      </c>
      <c r="M31" s="135">
        <f t="shared" si="1"/>
        <v>0.38619999999999999</v>
      </c>
      <c r="N31" s="135">
        <f t="shared" si="1"/>
        <v>0.38619999999999999</v>
      </c>
      <c r="O31" s="135">
        <f t="shared" si="1"/>
        <v>0.38619999999999999</v>
      </c>
      <c r="P31" s="135">
        <f t="shared" si="1"/>
        <v>0.38619999999999999</v>
      </c>
      <c r="Q31" s="135">
        <f t="shared" si="1"/>
        <v>0.38619999999999999</v>
      </c>
    </row>
    <row r="32" spans="1:17" hidden="1" x14ac:dyDescent="0.2">
      <c r="A32" s="127" t="s">
        <v>115</v>
      </c>
      <c r="B32" s="135">
        <f>[7]Sheet1!D3</f>
        <v>9.6000000000000002E-2</v>
      </c>
      <c r="C32" s="135">
        <f t="shared" si="1"/>
        <v>9.6000000000000002E-2</v>
      </c>
      <c r="D32" s="135">
        <f t="shared" si="1"/>
        <v>9.6000000000000002E-2</v>
      </c>
      <c r="E32" s="135">
        <f t="shared" si="1"/>
        <v>9.6000000000000002E-2</v>
      </c>
      <c r="F32" s="135">
        <f t="shared" si="1"/>
        <v>9.6000000000000002E-2</v>
      </c>
      <c r="G32" s="135">
        <f t="shared" si="1"/>
        <v>9.6000000000000002E-2</v>
      </c>
      <c r="H32" s="135">
        <f t="shared" si="1"/>
        <v>9.6000000000000002E-2</v>
      </c>
      <c r="I32" s="135">
        <f t="shared" si="1"/>
        <v>9.6000000000000002E-2</v>
      </c>
      <c r="J32" s="135">
        <f t="shared" si="1"/>
        <v>9.6000000000000002E-2</v>
      </c>
      <c r="K32" s="135">
        <f t="shared" si="1"/>
        <v>9.6000000000000002E-2</v>
      </c>
      <c r="L32" s="135">
        <f t="shared" si="1"/>
        <v>9.6000000000000002E-2</v>
      </c>
      <c r="M32" s="135">
        <f t="shared" si="1"/>
        <v>9.6000000000000002E-2</v>
      </c>
      <c r="N32" s="135">
        <f t="shared" si="1"/>
        <v>9.6000000000000002E-2</v>
      </c>
      <c r="O32" s="135">
        <f t="shared" si="1"/>
        <v>9.6000000000000002E-2</v>
      </c>
      <c r="P32" s="135">
        <f t="shared" si="1"/>
        <v>9.6000000000000002E-2</v>
      </c>
      <c r="Q32" s="135">
        <f t="shared" si="1"/>
        <v>9.6000000000000002E-2</v>
      </c>
    </row>
    <row r="33" spans="1:17" hidden="1" x14ac:dyDescent="0.2">
      <c r="A33" s="127" t="s">
        <v>116</v>
      </c>
      <c r="B33" s="135">
        <f>[7]Sheet1!D4</f>
        <v>8.43E-2</v>
      </c>
      <c r="C33" s="135">
        <f t="shared" si="1"/>
        <v>8.43E-2</v>
      </c>
      <c r="D33" s="135">
        <f t="shared" si="1"/>
        <v>8.43E-2</v>
      </c>
      <c r="E33" s="135">
        <f t="shared" si="1"/>
        <v>8.43E-2</v>
      </c>
      <c r="F33" s="135">
        <f t="shared" si="1"/>
        <v>8.43E-2</v>
      </c>
      <c r="G33" s="135">
        <f t="shared" si="1"/>
        <v>8.43E-2</v>
      </c>
      <c r="H33" s="135">
        <f t="shared" si="1"/>
        <v>8.43E-2</v>
      </c>
      <c r="I33" s="135">
        <f t="shared" si="1"/>
        <v>8.43E-2</v>
      </c>
      <c r="J33" s="135">
        <f t="shared" si="1"/>
        <v>8.43E-2</v>
      </c>
      <c r="K33" s="135">
        <f t="shared" si="1"/>
        <v>8.43E-2</v>
      </c>
      <c r="L33" s="135">
        <f t="shared" si="1"/>
        <v>8.43E-2</v>
      </c>
      <c r="M33" s="135">
        <f t="shared" si="1"/>
        <v>8.43E-2</v>
      </c>
      <c r="N33" s="135">
        <f t="shared" si="1"/>
        <v>8.43E-2</v>
      </c>
      <c r="O33" s="135">
        <f t="shared" si="1"/>
        <v>8.43E-2</v>
      </c>
      <c r="P33" s="135">
        <f t="shared" si="1"/>
        <v>8.43E-2</v>
      </c>
      <c r="Q33" s="135">
        <f t="shared" si="1"/>
        <v>8.43E-2</v>
      </c>
    </row>
    <row r="34" spans="1:17" hidden="1" x14ac:dyDescent="0.2">
      <c r="A34" s="127" t="s">
        <v>117</v>
      </c>
      <c r="B34" s="135">
        <f>[7]Sheet1!D5</f>
        <v>0.37880000000000003</v>
      </c>
      <c r="C34" s="135">
        <f t="shared" si="1"/>
        <v>0.37880000000000003</v>
      </c>
      <c r="D34" s="135">
        <f t="shared" si="1"/>
        <v>0.37880000000000003</v>
      </c>
      <c r="E34" s="135">
        <f t="shared" si="1"/>
        <v>0.37880000000000003</v>
      </c>
      <c r="F34" s="135">
        <f t="shared" si="1"/>
        <v>0.37880000000000003</v>
      </c>
      <c r="G34" s="135">
        <f t="shared" si="1"/>
        <v>0.37880000000000003</v>
      </c>
      <c r="H34" s="135">
        <f t="shared" si="1"/>
        <v>0.37880000000000003</v>
      </c>
      <c r="I34" s="135">
        <f t="shared" si="1"/>
        <v>0.37880000000000003</v>
      </c>
      <c r="J34" s="135">
        <f t="shared" si="1"/>
        <v>0.37880000000000003</v>
      </c>
      <c r="K34" s="135">
        <f t="shared" si="1"/>
        <v>0.37880000000000003</v>
      </c>
      <c r="L34" s="135">
        <f t="shared" si="1"/>
        <v>0.37880000000000003</v>
      </c>
      <c r="M34" s="135">
        <f t="shared" si="1"/>
        <v>0.37880000000000003</v>
      </c>
      <c r="N34" s="135">
        <f t="shared" si="1"/>
        <v>0.37880000000000003</v>
      </c>
      <c r="O34" s="135">
        <f t="shared" si="1"/>
        <v>0.37880000000000003</v>
      </c>
      <c r="P34" s="135">
        <f t="shared" si="1"/>
        <v>0.37880000000000003</v>
      </c>
      <c r="Q34" s="135">
        <f t="shared" si="1"/>
        <v>0.37880000000000003</v>
      </c>
    </row>
    <row r="35" spans="1:17" hidden="1" x14ac:dyDescent="0.2">
      <c r="A35" s="127" t="s">
        <v>118</v>
      </c>
      <c r="B35" s="135">
        <f>[7]Sheet1!D6</f>
        <v>0.32829999999999998</v>
      </c>
      <c r="C35" s="135">
        <f t="shared" si="1"/>
        <v>0.32829999999999998</v>
      </c>
      <c r="D35" s="135">
        <f t="shared" si="1"/>
        <v>0.32829999999999998</v>
      </c>
      <c r="E35" s="135">
        <f t="shared" si="1"/>
        <v>0.32829999999999998</v>
      </c>
      <c r="F35" s="135">
        <f t="shared" si="1"/>
        <v>0.32829999999999998</v>
      </c>
      <c r="G35" s="135">
        <f t="shared" si="1"/>
        <v>0.32829999999999998</v>
      </c>
      <c r="H35" s="135">
        <f t="shared" si="1"/>
        <v>0.32829999999999998</v>
      </c>
      <c r="I35" s="135">
        <f t="shared" si="1"/>
        <v>0.32829999999999998</v>
      </c>
      <c r="J35" s="135">
        <f t="shared" si="1"/>
        <v>0.32829999999999998</v>
      </c>
      <c r="K35" s="135">
        <f t="shared" si="1"/>
        <v>0.32829999999999998</v>
      </c>
      <c r="L35" s="135">
        <f t="shared" si="1"/>
        <v>0.32829999999999998</v>
      </c>
      <c r="M35" s="135">
        <f t="shared" si="1"/>
        <v>0.32829999999999998</v>
      </c>
      <c r="N35" s="135">
        <f t="shared" si="1"/>
        <v>0.32829999999999998</v>
      </c>
      <c r="O35" s="135">
        <f t="shared" si="1"/>
        <v>0.32829999999999998</v>
      </c>
      <c r="P35" s="135">
        <f t="shared" si="1"/>
        <v>0.32829999999999998</v>
      </c>
      <c r="Q35" s="135">
        <f t="shared" si="1"/>
        <v>0.32829999999999998</v>
      </c>
    </row>
    <row r="36" spans="1:17" hidden="1" x14ac:dyDescent="0.2">
      <c r="A36" s="127" t="s">
        <v>119</v>
      </c>
      <c r="B36" s="135">
        <f>[7]Sheet1!$D$8</f>
        <v>1.06E-2</v>
      </c>
      <c r="C36" s="135">
        <f t="shared" si="1"/>
        <v>1.06E-2</v>
      </c>
      <c r="D36" s="135">
        <f t="shared" si="1"/>
        <v>1.06E-2</v>
      </c>
      <c r="E36" s="135">
        <f t="shared" si="1"/>
        <v>1.06E-2</v>
      </c>
      <c r="F36" s="135">
        <f t="shared" si="1"/>
        <v>1.06E-2</v>
      </c>
      <c r="G36" s="135">
        <f t="shared" si="1"/>
        <v>1.06E-2</v>
      </c>
      <c r="H36" s="135">
        <f t="shared" si="1"/>
        <v>1.06E-2</v>
      </c>
      <c r="I36" s="135">
        <f t="shared" si="1"/>
        <v>1.06E-2</v>
      </c>
      <c r="J36" s="135">
        <f t="shared" si="1"/>
        <v>1.06E-2</v>
      </c>
      <c r="K36" s="135">
        <f t="shared" si="1"/>
        <v>1.06E-2</v>
      </c>
      <c r="L36" s="135">
        <f t="shared" si="1"/>
        <v>1.06E-2</v>
      </c>
      <c r="M36" s="135">
        <f t="shared" si="1"/>
        <v>1.06E-2</v>
      </c>
      <c r="N36" s="135">
        <f t="shared" si="1"/>
        <v>1.06E-2</v>
      </c>
      <c r="O36" s="135">
        <f t="shared" si="1"/>
        <v>1.06E-2</v>
      </c>
      <c r="P36" s="135">
        <f t="shared" si="1"/>
        <v>1.06E-2</v>
      </c>
      <c r="Q36" s="135">
        <f t="shared" si="1"/>
        <v>1.06E-2</v>
      </c>
    </row>
    <row r="37" spans="1:17" x14ac:dyDescent="0.2">
      <c r="A37" s="127" t="s">
        <v>120</v>
      </c>
      <c r="B37" s="137">
        <f>(B25*B32+B26*B33+B27*B34+B28*B35-1)*B30-(B29*B36-1)*B31</f>
        <v>0.33187726879999996</v>
      </c>
      <c r="C37" s="137">
        <f t="shared" ref="C37:Q37" si="2">(C25*C32+C26*C33+C27*C34+C28*C35-1)*C30-(C29*C36-1)*C31</f>
        <v>0.33187726879999996</v>
      </c>
      <c r="D37" s="137">
        <f t="shared" si="2"/>
        <v>0.33187726879999996</v>
      </c>
      <c r="E37" s="137">
        <f t="shared" si="2"/>
        <v>0.33187726879999996</v>
      </c>
      <c r="F37" s="137">
        <f t="shared" si="2"/>
        <v>0.33187726879999996</v>
      </c>
      <c r="G37" s="137">
        <f t="shared" si="2"/>
        <v>0.33187726879999996</v>
      </c>
      <c r="H37" s="137">
        <f t="shared" si="2"/>
        <v>0.33187726879999996</v>
      </c>
      <c r="I37" s="137">
        <f t="shared" si="2"/>
        <v>0.33187726879999996</v>
      </c>
      <c r="J37" s="137">
        <f t="shared" si="2"/>
        <v>0.33187726879999996</v>
      </c>
      <c r="K37" s="137">
        <f t="shared" si="2"/>
        <v>0.33187726879999996</v>
      </c>
      <c r="L37" s="137">
        <f t="shared" si="2"/>
        <v>0.33187726879999996</v>
      </c>
      <c r="M37" s="137">
        <f t="shared" si="2"/>
        <v>0.33187726879999996</v>
      </c>
      <c r="N37" s="137">
        <f t="shared" si="2"/>
        <v>0.33187726879999996</v>
      </c>
      <c r="O37" s="137">
        <f t="shared" si="2"/>
        <v>0.33187726879999996</v>
      </c>
      <c r="P37" s="137">
        <f t="shared" si="2"/>
        <v>0.33187726879999996</v>
      </c>
      <c r="Q37" s="137">
        <f t="shared" si="2"/>
        <v>0.33187726879999996</v>
      </c>
    </row>
    <row r="38" spans="1:17" ht="10.5" customHeight="1" x14ac:dyDescent="0.2"/>
    <row r="39" spans="1:17" x14ac:dyDescent="0.2">
      <c r="A39" s="127" t="s">
        <v>121</v>
      </c>
      <c r="B39" s="128">
        <f>[4]SK_CAB_ECB!D53</f>
        <v>1</v>
      </c>
      <c r="C39" s="128">
        <f>B39</f>
        <v>1</v>
      </c>
      <c r="D39" s="128">
        <f t="shared" ref="D39:Q39" si="3">C39</f>
        <v>1</v>
      </c>
      <c r="E39" s="128">
        <f t="shared" si="3"/>
        <v>1</v>
      </c>
      <c r="F39" s="128">
        <f t="shared" si="3"/>
        <v>1</v>
      </c>
      <c r="G39" s="128">
        <f t="shared" si="3"/>
        <v>1</v>
      </c>
      <c r="H39" s="128">
        <f t="shared" si="3"/>
        <v>1</v>
      </c>
      <c r="I39" s="128">
        <f t="shared" si="3"/>
        <v>1</v>
      </c>
      <c r="J39" s="128">
        <f t="shared" si="3"/>
        <v>1</v>
      </c>
      <c r="K39" s="128">
        <f t="shared" si="3"/>
        <v>1</v>
      </c>
      <c r="L39" s="128">
        <f t="shared" si="3"/>
        <v>1</v>
      </c>
      <c r="M39" s="128">
        <f t="shared" si="3"/>
        <v>1</v>
      </c>
      <c r="N39" s="128">
        <f t="shared" si="3"/>
        <v>1</v>
      </c>
      <c r="O39" s="128">
        <f t="shared" si="3"/>
        <v>1</v>
      </c>
      <c r="P39" s="128">
        <f t="shared" si="3"/>
        <v>1</v>
      </c>
      <c r="Q39" s="128">
        <f t="shared" si="3"/>
        <v>1</v>
      </c>
    </row>
    <row r="40" spans="1:17" x14ac:dyDescent="0.2">
      <c r="A40" s="127" t="s">
        <v>122</v>
      </c>
      <c r="B40" s="128">
        <f>[4]SK_CAB_ECB!D54</f>
        <v>0.8</v>
      </c>
      <c r="C40" s="128">
        <f t="shared" ref="C40:Q45" si="4">B40</f>
        <v>0.8</v>
      </c>
      <c r="D40" s="128">
        <f t="shared" si="4"/>
        <v>0.8</v>
      </c>
      <c r="E40" s="128">
        <f t="shared" si="4"/>
        <v>0.8</v>
      </c>
      <c r="F40" s="128">
        <f t="shared" si="4"/>
        <v>0.8</v>
      </c>
      <c r="G40" s="128">
        <f t="shared" si="4"/>
        <v>0.8</v>
      </c>
      <c r="H40" s="128">
        <f t="shared" si="4"/>
        <v>0.8</v>
      </c>
      <c r="I40" s="128">
        <f t="shared" si="4"/>
        <v>0.8</v>
      </c>
      <c r="J40" s="128">
        <f t="shared" si="4"/>
        <v>0.8</v>
      </c>
      <c r="K40" s="128">
        <f t="shared" si="4"/>
        <v>0.8</v>
      </c>
      <c r="L40" s="128">
        <f t="shared" si="4"/>
        <v>0.8</v>
      </c>
      <c r="M40" s="128">
        <f t="shared" si="4"/>
        <v>0.8</v>
      </c>
      <c r="N40" s="128">
        <f t="shared" si="4"/>
        <v>0.8</v>
      </c>
      <c r="O40" s="128">
        <f t="shared" si="4"/>
        <v>0.8</v>
      </c>
      <c r="P40" s="128">
        <f t="shared" si="4"/>
        <v>0.8</v>
      </c>
      <c r="Q40" s="128">
        <f t="shared" si="4"/>
        <v>0.8</v>
      </c>
    </row>
    <row r="41" spans="1:17" x14ac:dyDescent="0.2">
      <c r="A41" s="127" t="s">
        <v>123</v>
      </c>
      <c r="B41" s="128">
        <f>[4]SK_CAB_ECB!D55</f>
        <v>0.9</v>
      </c>
      <c r="C41" s="128">
        <f t="shared" si="4"/>
        <v>0.9</v>
      </c>
      <c r="D41" s="128">
        <f t="shared" si="4"/>
        <v>0.9</v>
      </c>
      <c r="E41" s="128">
        <f t="shared" si="4"/>
        <v>0.9</v>
      </c>
      <c r="F41" s="128">
        <f t="shared" si="4"/>
        <v>0.9</v>
      </c>
      <c r="G41" s="128">
        <f t="shared" si="4"/>
        <v>0.9</v>
      </c>
      <c r="H41" s="128">
        <f t="shared" si="4"/>
        <v>0.9</v>
      </c>
      <c r="I41" s="128">
        <f t="shared" si="4"/>
        <v>0.9</v>
      </c>
      <c r="J41" s="128">
        <f t="shared" si="4"/>
        <v>0.9</v>
      </c>
      <c r="K41" s="128">
        <f t="shared" si="4"/>
        <v>0.9</v>
      </c>
      <c r="L41" s="128">
        <f t="shared" si="4"/>
        <v>0.9</v>
      </c>
      <c r="M41" s="128">
        <f t="shared" si="4"/>
        <v>0.9</v>
      </c>
      <c r="N41" s="128">
        <f t="shared" si="4"/>
        <v>0.9</v>
      </c>
      <c r="O41" s="128">
        <f t="shared" si="4"/>
        <v>0.9</v>
      </c>
      <c r="P41" s="128">
        <f t="shared" si="4"/>
        <v>0.9</v>
      </c>
      <c r="Q41" s="128">
        <f t="shared" si="4"/>
        <v>0.9</v>
      </c>
    </row>
    <row r="42" spans="1:17" x14ac:dyDescent="0.2">
      <c r="A42" s="127" t="s">
        <v>124</v>
      </c>
      <c r="B42" s="128">
        <f>[4]SK_CAB_ECB!D56</f>
        <v>0.8</v>
      </c>
      <c r="C42" s="128">
        <f t="shared" si="4"/>
        <v>0.8</v>
      </c>
      <c r="D42" s="128">
        <f t="shared" si="4"/>
        <v>0.8</v>
      </c>
      <c r="E42" s="128">
        <f t="shared" si="4"/>
        <v>0.8</v>
      </c>
      <c r="F42" s="128">
        <f t="shared" si="4"/>
        <v>0.8</v>
      </c>
      <c r="G42" s="128">
        <f t="shared" si="4"/>
        <v>0.8</v>
      </c>
      <c r="H42" s="128">
        <f t="shared" si="4"/>
        <v>0.8</v>
      </c>
      <c r="I42" s="128">
        <f t="shared" si="4"/>
        <v>0.8</v>
      </c>
      <c r="J42" s="128">
        <f t="shared" si="4"/>
        <v>0.8</v>
      </c>
      <c r="K42" s="128">
        <f t="shared" si="4"/>
        <v>0.8</v>
      </c>
      <c r="L42" s="128">
        <f t="shared" si="4"/>
        <v>0.8</v>
      </c>
      <c r="M42" s="128">
        <f t="shared" si="4"/>
        <v>0.8</v>
      </c>
      <c r="N42" s="128">
        <f t="shared" si="4"/>
        <v>0.8</v>
      </c>
      <c r="O42" s="128">
        <f t="shared" si="4"/>
        <v>0.8</v>
      </c>
      <c r="P42" s="128">
        <f t="shared" si="4"/>
        <v>0.8</v>
      </c>
      <c r="Q42" s="128">
        <f t="shared" si="4"/>
        <v>0.8</v>
      </c>
    </row>
    <row r="43" spans="1:17" x14ac:dyDescent="0.2">
      <c r="A43" s="127" t="s">
        <v>125</v>
      </c>
      <c r="B43" s="128">
        <f>[4]SK_CAB_ECB!$D$58</f>
        <v>1</v>
      </c>
      <c r="C43" s="128">
        <f t="shared" si="4"/>
        <v>1</v>
      </c>
      <c r="D43" s="128">
        <f t="shared" si="4"/>
        <v>1</v>
      </c>
      <c r="E43" s="128">
        <f t="shared" si="4"/>
        <v>1</v>
      </c>
      <c r="F43" s="128">
        <f t="shared" si="4"/>
        <v>1</v>
      </c>
      <c r="G43" s="128">
        <f t="shared" si="4"/>
        <v>1</v>
      </c>
      <c r="H43" s="128">
        <f t="shared" si="4"/>
        <v>1</v>
      </c>
      <c r="I43" s="128">
        <f t="shared" si="4"/>
        <v>1</v>
      </c>
      <c r="J43" s="128">
        <f t="shared" si="4"/>
        <v>1</v>
      </c>
      <c r="K43" s="128">
        <f t="shared" si="4"/>
        <v>1</v>
      </c>
      <c r="L43" s="128">
        <f t="shared" si="4"/>
        <v>1</v>
      </c>
      <c r="M43" s="128">
        <f t="shared" si="4"/>
        <v>1</v>
      </c>
      <c r="N43" s="128">
        <f t="shared" si="4"/>
        <v>1</v>
      </c>
      <c r="O43" s="128">
        <f t="shared" si="4"/>
        <v>1</v>
      </c>
      <c r="P43" s="128">
        <f t="shared" si="4"/>
        <v>1</v>
      </c>
      <c r="Q43" s="128">
        <f t="shared" si="4"/>
        <v>1</v>
      </c>
    </row>
    <row r="44" spans="1:17" x14ac:dyDescent="0.2">
      <c r="A44" s="127" t="s">
        <v>126</v>
      </c>
      <c r="B44" s="128">
        <f>[4]SK_CAB_ECB!$D$60</f>
        <v>0.9</v>
      </c>
      <c r="C44" s="128">
        <f t="shared" si="4"/>
        <v>0.9</v>
      </c>
      <c r="D44" s="128">
        <f t="shared" si="4"/>
        <v>0.9</v>
      </c>
      <c r="E44" s="128">
        <f t="shared" si="4"/>
        <v>0.9</v>
      </c>
      <c r="F44" s="128">
        <f t="shared" si="4"/>
        <v>0.9</v>
      </c>
      <c r="G44" s="128">
        <f t="shared" si="4"/>
        <v>0.9</v>
      </c>
      <c r="H44" s="128">
        <f t="shared" si="4"/>
        <v>0.9</v>
      </c>
      <c r="I44" s="128">
        <f t="shared" si="4"/>
        <v>0.9</v>
      </c>
      <c r="J44" s="128">
        <f t="shared" si="4"/>
        <v>0.9</v>
      </c>
      <c r="K44" s="128">
        <f t="shared" si="4"/>
        <v>0.9</v>
      </c>
      <c r="L44" s="128">
        <f t="shared" si="4"/>
        <v>0.9</v>
      </c>
      <c r="M44" s="128">
        <f t="shared" si="4"/>
        <v>0.9</v>
      </c>
      <c r="N44" s="128">
        <f t="shared" si="4"/>
        <v>0.9</v>
      </c>
      <c r="O44" s="128">
        <f t="shared" si="4"/>
        <v>0.9</v>
      </c>
      <c r="P44" s="128">
        <f t="shared" si="4"/>
        <v>0.9</v>
      </c>
      <c r="Q44" s="128">
        <f t="shared" si="4"/>
        <v>0.9</v>
      </c>
    </row>
    <row r="45" spans="1:17" x14ac:dyDescent="0.2">
      <c r="A45" s="127" t="s">
        <v>127</v>
      </c>
      <c r="B45" s="128">
        <f>[4]SK_CAB_ECB!$D$63</f>
        <v>0.8</v>
      </c>
      <c r="C45" s="128">
        <f t="shared" si="4"/>
        <v>0.8</v>
      </c>
      <c r="D45" s="128">
        <f t="shared" si="4"/>
        <v>0.8</v>
      </c>
      <c r="E45" s="128">
        <f t="shared" si="4"/>
        <v>0.8</v>
      </c>
      <c r="F45" s="128">
        <f t="shared" si="4"/>
        <v>0.8</v>
      </c>
      <c r="G45" s="128">
        <f t="shared" si="4"/>
        <v>0.8</v>
      </c>
      <c r="H45" s="128">
        <f t="shared" si="4"/>
        <v>0.8</v>
      </c>
      <c r="I45" s="128">
        <f t="shared" si="4"/>
        <v>0.8</v>
      </c>
      <c r="J45" s="128">
        <f t="shared" si="4"/>
        <v>0.8</v>
      </c>
      <c r="K45" s="128">
        <f t="shared" si="4"/>
        <v>0.8</v>
      </c>
      <c r="L45" s="128">
        <f t="shared" si="4"/>
        <v>0.8</v>
      </c>
      <c r="M45" s="128">
        <f t="shared" si="4"/>
        <v>0.8</v>
      </c>
      <c r="N45" s="128">
        <f t="shared" si="4"/>
        <v>0.8</v>
      </c>
      <c r="O45" s="128">
        <f t="shared" si="4"/>
        <v>0.8</v>
      </c>
      <c r="P45" s="128">
        <f t="shared" si="4"/>
        <v>0.8</v>
      </c>
      <c r="Q45" s="128">
        <f t="shared" si="4"/>
        <v>0.8</v>
      </c>
    </row>
    <row r="46" spans="1:17" x14ac:dyDescent="0.2">
      <c r="A46" s="127" t="s">
        <v>128</v>
      </c>
      <c r="B46" s="133">
        <f>[3]MNB_PEN!D76</f>
        <v>0.53846099999999997</v>
      </c>
      <c r="C46" s="133">
        <f>[3]MNB_PEN!E76</f>
        <v>0.53846099999999997</v>
      </c>
      <c r="D46" s="133">
        <f>[3]MNB_PEN!F76</f>
        <v>0.53846099999999997</v>
      </c>
      <c r="E46" s="133">
        <f>[3]MNB_PEN!G76</f>
        <v>0.53846099999999997</v>
      </c>
      <c r="F46" s="133">
        <f>[3]MNB_PEN!H76</f>
        <v>0.53846099999999997</v>
      </c>
      <c r="G46" s="133">
        <f>[3]MNB_PEN!I76</f>
        <v>0.53846099999999997</v>
      </c>
      <c r="H46" s="133">
        <f>[3]MNB_PEN!J76</f>
        <v>0.53846099999999997</v>
      </c>
      <c r="I46" s="133">
        <f>[3]MNB_PEN!K76</f>
        <v>0.53846099999999997</v>
      </c>
      <c r="J46" s="133">
        <f>[3]MNB_PEN!L76</f>
        <v>0.53846099999999997</v>
      </c>
      <c r="K46" s="133">
        <f>[3]MNB_PEN!M76</f>
        <v>0.53846099999999997</v>
      </c>
      <c r="L46" s="133">
        <f>[3]MNB_PEN!N76</f>
        <v>0.53846099999999997</v>
      </c>
      <c r="M46" s="133">
        <f>[3]MNB_PEN!O76</f>
        <v>0.53846099999999997</v>
      </c>
      <c r="N46" s="133">
        <f>[3]MNB_PEN!P76</f>
        <v>0.53846099999999997</v>
      </c>
      <c r="O46" s="133">
        <f>[3]MNB_PEN!Q76</f>
        <v>0.53846099999999997</v>
      </c>
      <c r="P46" s="133">
        <f>[3]MNB_PEN!R76</f>
        <v>0.53846099999999997</v>
      </c>
      <c r="Q46" s="133">
        <f>[3]MNB_PEN!S76</f>
        <v>0.53846099999999997</v>
      </c>
    </row>
    <row r="48" spans="1:17" x14ac:dyDescent="0.2">
      <c r="A48" s="127" t="s">
        <v>129</v>
      </c>
    </row>
    <row r="49" spans="1:17" x14ac:dyDescent="0.2">
      <c r="A49" s="127" t="s">
        <v>93</v>
      </c>
      <c r="B49" s="128">
        <f>B37*B5</f>
        <v>0.60382414040009591</v>
      </c>
      <c r="C49" s="128">
        <f t="shared" ref="C49:Q49" si="5">C37*C5</f>
        <v>0.84626479966299017</v>
      </c>
      <c r="D49" s="128">
        <f t="shared" si="5"/>
        <v>-0.20997708858341599</v>
      </c>
      <c r="E49" s="128">
        <f t="shared" si="5"/>
        <v>-0.75790546374040946</v>
      </c>
      <c r="F49" s="128">
        <f t="shared" si="5"/>
        <v>-0.82820536620396945</v>
      </c>
      <c r="G49" s="128">
        <f t="shared" si="5"/>
        <v>-0.63466151246245439</v>
      </c>
      <c r="H49" s="128">
        <f t="shared" si="5"/>
        <v>-0.44121124811074075</v>
      </c>
      <c r="I49" s="128">
        <f t="shared" si="5"/>
        <v>-0.13324573652778077</v>
      </c>
      <c r="J49" s="128">
        <f t="shared" si="5"/>
        <v>0.2238160388151072</v>
      </c>
      <c r="K49" s="128">
        <f t="shared" si="5"/>
        <v>0.97672044399196956</v>
      </c>
      <c r="L49" s="128">
        <f t="shared" si="5"/>
        <v>2.3724697913253565</v>
      </c>
      <c r="M49" s="128">
        <f t="shared" si="5"/>
        <v>2.3098661227252686</v>
      </c>
      <c r="N49" s="128">
        <f t="shared" si="5"/>
        <v>-0.62946730132846551</v>
      </c>
      <c r="O49" s="128">
        <f t="shared" si="5"/>
        <v>-0.23160022015481119</v>
      </c>
      <c r="P49" s="128">
        <f t="shared" si="5"/>
        <v>-0.43516311676412955</v>
      </c>
      <c r="Q49" s="128">
        <f t="shared" si="5"/>
        <v>-0.68684556233129757</v>
      </c>
    </row>
    <row r="50" spans="1:17" x14ac:dyDescent="0.2">
      <c r="A50" s="127" t="s">
        <v>92</v>
      </c>
      <c r="B50" s="128">
        <f>B17/B22*B43*B8+B12*B18/B22*B44+B15/B22*(B9*B39+B10*B40)+B16/B22*(B9*B41+B10*B42)-B19/B22*B11*B45-B20/B22*[3]MNB_DEF!$C$34*B46</f>
        <v>0.82998401388606546</v>
      </c>
      <c r="C50" s="128">
        <f t="shared" ref="C50:Q50" si="6">C17/C22*C43*C8+C12*C18/C22*C44+C15/C22*(C9*C39+C10*C40)+C16/C22*(C9*C41+C10*C42)-C19/C22*C11*C45-C20/C22*B9*C46</f>
        <v>0.90412254707539641</v>
      </c>
      <c r="D50" s="128">
        <f t="shared" si="6"/>
        <v>-0.31301019526764989</v>
      </c>
      <c r="E50" s="128">
        <f t="shared" si="6"/>
        <v>-0.19574570993648099</v>
      </c>
      <c r="F50" s="128">
        <f t="shared" si="6"/>
        <v>-0.38234624904724113</v>
      </c>
      <c r="G50" s="128">
        <f t="shared" si="6"/>
        <v>-8.1659760326690936E-2</v>
      </c>
      <c r="H50" s="128">
        <f t="shared" si="6"/>
        <v>-0.36594589952459949</v>
      </c>
      <c r="I50" s="128">
        <f t="shared" si="6"/>
        <v>-0.61965878725822965</v>
      </c>
      <c r="J50" s="128">
        <f t="shared" si="6"/>
        <v>-6.8502579551096912E-2</v>
      </c>
      <c r="K50" s="128">
        <f t="shared" si="6"/>
        <v>0.13185314005522869</v>
      </c>
      <c r="L50" s="128">
        <f t="shared" si="6"/>
        <v>0.99410631859503162</v>
      </c>
      <c r="M50" s="128">
        <f t="shared" si="6"/>
        <v>1.0563098654999148</v>
      </c>
      <c r="N50" s="128">
        <f t="shared" si="6"/>
        <v>0.11164043775504344</v>
      </c>
      <c r="O50" s="128">
        <f t="shared" si="6"/>
        <v>-5.2628795439872367E-2</v>
      </c>
      <c r="P50" s="128">
        <f t="shared" si="6"/>
        <v>-6.3311646265543697E-2</v>
      </c>
      <c r="Q50" s="128">
        <f t="shared" si="6"/>
        <v>-0.28797476902983138</v>
      </c>
    </row>
    <row r="51" spans="1:17" ht="7.5" customHeight="1" x14ac:dyDescent="0.2"/>
    <row r="52" spans="1:17" x14ac:dyDescent="0.2">
      <c r="A52" s="127" t="s">
        <v>130</v>
      </c>
    </row>
    <row r="53" spans="1:17" x14ac:dyDescent="0.2">
      <c r="A53" s="127" t="s">
        <v>93</v>
      </c>
      <c r="H53" s="133">
        <v>-0.36535779999999979</v>
      </c>
      <c r="I53" s="133">
        <v>5.9699999999801578E-5</v>
      </c>
      <c r="J53" s="133">
        <v>-0.82896840000000016</v>
      </c>
      <c r="K53" s="133">
        <v>-0.26561850000000009</v>
      </c>
      <c r="L53" s="133">
        <v>1.000000000139778E-6</v>
      </c>
      <c r="M53" s="133">
        <v>0.19746510000000006</v>
      </c>
      <c r="N53" s="133">
        <v>0.17354800000000004</v>
      </c>
      <c r="O53" s="133">
        <v>-0.16998529999999981</v>
      </c>
      <c r="P53" s="133">
        <v>0.37999149999999998</v>
      </c>
      <c r="Q53" s="133">
        <v>0.14630750000000015</v>
      </c>
    </row>
    <row r="54" spans="1:17" x14ac:dyDescent="0.2">
      <c r="A54" s="127" t="s">
        <v>92</v>
      </c>
      <c r="B54" s="133">
        <f>[3]comparison2!G5</f>
        <v>0.15298272958093465</v>
      </c>
      <c r="C54" s="133">
        <f>[3]comparison2!H5</f>
        <v>0.12683068481845031</v>
      </c>
      <c r="D54" s="133">
        <f>[3]comparison2!I5</f>
        <v>8.1375782219993198E-2</v>
      </c>
      <c r="E54" s="133">
        <f>[3]comparison2!J5</f>
        <v>-5.1139137379679322</v>
      </c>
      <c r="F54" s="133">
        <f>[3]comparison2!K5</f>
        <v>0.42823432788032689</v>
      </c>
      <c r="G54" s="133">
        <f>[3]comparison2!L5</f>
        <v>-1.431714327872629</v>
      </c>
      <c r="H54" s="133">
        <f>[3]comparison2!M5</f>
        <v>-1.3845784497192948</v>
      </c>
      <c r="I54" s="133">
        <f>[3]comparison2!N5</f>
        <v>0</v>
      </c>
      <c r="J54" s="133">
        <f>[3]comparison2!O5</f>
        <v>-0.46727447065197791</v>
      </c>
      <c r="K54" s="133">
        <f>[3]comparison2!P5</f>
        <v>-0.34508035909118151</v>
      </c>
      <c r="L54" s="133">
        <f>[3]comparison2!Q5</f>
        <v>0.53121392645572885</v>
      </c>
      <c r="M54" s="133">
        <f>[3]comparison2!R5</f>
        <v>-7.074951569551502E-2</v>
      </c>
      <c r="N54" s="133">
        <f>[3]comparison2!S5</f>
        <v>-0.16786086205490083</v>
      </c>
      <c r="O54" s="133">
        <f>[3]comparison2!T5</f>
        <v>-0.17187514700968265</v>
      </c>
      <c r="P54" s="133">
        <f>[3]comparison2!U5</f>
        <v>-0.29347222206113149</v>
      </c>
      <c r="Q54" s="133">
        <f>[3]comparison2!V5</f>
        <v>0.38028663207870145</v>
      </c>
    </row>
    <row r="55" spans="1:17" ht="9.75" customHeight="1" x14ac:dyDescent="0.2"/>
    <row r="56" spans="1:17" x14ac:dyDescent="0.2">
      <c r="A56" s="127" t="s">
        <v>131</v>
      </c>
      <c r="B56" s="129">
        <f>[4]SK_CAB_ECB!F44</f>
        <v>-1505.9353132842061</v>
      </c>
      <c r="C56" s="129">
        <f>[4]SK_CAB_ECB!G44</f>
        <v>-1396.0573412998729</v>
      </c>
      <c r="D56" s="129">
        <f>[4]SK_CAB_ECB!H44</f>
        <v>-2086.9199885812905</v>
      </c>
      <c r="E56" s="129">
        <f>[4]SK_CAB_ECB!I44</f>
        <v>-3824.4030253601559</v>
      </c>
      <c r="F56" s="129">
        <f>[4]SK_CAB_ECB!J44</f>
        <v>-2205.3381175064715</v>
      </c>
      <c r="G56" s="129">
        <f>[4]SK_CAB_ECB!K44</f>
        <v>-3024.1984109407149</v>
      </c>
      <c r="H56" s="129">
        <f>[4]SK_CAB_ECB!L44</f>
        <v>-1127.3315091283275</v>
      </c>
      <c r="I56" s="129">
        <f>[4]SK_CAB_ECB!M44</f>
        <v>-1065.3259891787802</v>
      </c>
      <c r="J56" s="129">
        <f>[4]SK_CAB_ECB!N44</f>
        <v>-1387.4400572263185</v>
      </c>
      <c r="K56" s="129">
        <f>[4]SK_CAB_ECB!O44</f>
        <v>-1745.6798374161845</v>
      </c>
      <c r="L56" s="129">
        <f>[4]SK_CAB_ECB!P44</f>
        <v>-1114.8054167363698</v>
      </c>
      <c r="M56" s="129">
        <f>[4]SK_CAB_ECB!Q44</f>
        <v>-1397.2357839759679</v>
      </c>
      <c r="N56" s="129">
        <f>[4]SK_CAB_ECB!R44</f>
        <v>-5039.91</v>
      </c>
      <c r="O56" s="129">
        <f>[4]SK_CAB_ECB!S44</f>
        <v>-5046.45</v>
      </c>
      <c r="P56" s="129">
        <f>[4]SK_CAB_ECB!T44</f>
        <v>-3499.41</v>
      </c>
      <c r="Q56" s="129">
        <f>[4]SK_CAB_ECB!U44</f>
        <v>-3230.1</v>
      </c>
    </row>
    <row r="57" spans="1:17" x14ac:dyDescent="0.2">
      <c r="A57" s="127" t="s">
        <v>132</v>
      </c>
      <c r="B57" s="134">
        <f>B56/B22</f>
        <v>-6.3096028583150762E-2</v>
      </c>
      <c r="C57" s="134">
        <f t="shared" ref="C57:Q57" si="7">C56/C22</f>
        <v>-5.3341931168346388E-2</v>
      </c>
      <c r="D57" s="134">
        <f t="shared" si="7"/>
        <v>-7.4243490080902544E-2</v>
      </c>
      <c r="E57" s="134">
        <f t="shared" si="7"/>
        <v>-0.12266715287948457</v>
      </c>
      <c r="F57" s="134">
        <f t="shared" si="7"/>
        <v>-6.5090351700720486E-2</v>
      </c>
      <c r="G57" s="134">
        <f t="shared" si="7"/>
        <v>-8.2164425739336633E-2</v>
      </c>
      <c r="H57" s="134">
        <f t="shared" si="7"/>
        <v>-2.7758614924171584E-2</v>
      </c>
      <c r="I57" s="134">
        <f t="shared" si="7"/>
        <v>-2.3589316436655572E-2</v>
      </c>
      <c r="J57" s="134">
        <f t="shared" si="7"/>
        <v>-2.8134682951237729E-2</v>
      </c>
      <c r="K57" s="134">
        <f t="shared" si="7"/>
        <v>-3.1738727411166345E-2</v>
      </c>
      <c r="L57" s="134">
        <f t="shared" si="7"/>
        <v>-1.8141751102964773E-2</v>
      </c>
      <c r="M57" s="134">
        <f t="shared" si="7"/>
        <v>-2.0903434053269093E-2</v>
      </c>
      <c r="N57" s="134">
        <f t="shared" si="7"/>
        <v>-8.0260520108605252E-2</v>
      </c>
      <c r="O57" s="134">
        <f t="shared" si="7"/>
        <v>-7.6580852973321206E-2</v>
      </c>
      <c r="P57" s="134">
        <f t="shared" si="7"/>
        <v>-5.0735084672212764E-2</v>
      </c>
      <c r="Q57" s="134">
        <f t="shared" si="7"/>
        <v>-4.5432924885229438E-2</v>
      </c>
    </row>
    <row r="58" spans="1:17" ht="3.75" customHeight="1" x14ac:dyDescent="0.2"/>
    <row r="59" spans="1:17" x14ac:dyDescent="0.2">
      <c r="A59" s="127" t="s">
        <v>133</v>
      </c>
    </row>
    <row r="60" spans="1:17" x14ac:dyDescent="0.2">
      <c r="A60" s="127" t="s">
        <v>93</v>
      </c>
      <c r="B60" s="134">
        <f>B57-B49/100-B53/100</f>
        <v>-6.913426998715172E-2</v>
      </c>
      <c r="C60" s="134">
        <f t="shared" ref="C60:Q60" si="8">C57-C49/100-C53/100</f>
        <v>-6.1804579164976288E-2</v>
      </c>
      <c r="D60" s="134">
        <f t="shared" si="8"/>
        <v>-7.2143719195068387E-2</v>
      </c>
      <c r="E60" s="134">
        <f t="shared" si="8"/>
        <v>-0.11508809824208048</v>
      </c>
      <c r="F60" s="134">
        <f t="shared" si="8"/>
        <v>-5.6808298038680788E-2</v>
      </c>
      <c r="G60" s="134">
        <f t="shared" si="8"/>
        <v>-7.5817810614712086E-2</v>
      </c>
      <c r="H60" s="134">
        <f t="shared" si="8"/>
        <v>-1.969292444306418E-2</v>
      </c>
      <c r="I60" s="134">
        <f t="shared" si="8"/>
        <v>-2.2257456071377763E-2</v>
      </c>
      <c r="J60" s="134">
        <f t="shared" si="8"/>
        <v>-2.20831593393888E-2</v>
      </c>
      <c r="K60" s="134">
        <f t="shared" si="8"/>
        <v>-3.8849746851086046E-2</v>
      </c>
      <c r="L60" s="134">
        <f t="shared" si="8"/>
        <v>-4.1866459016218341E-2</v>
      </c>
      <c r="M60" s="134">
        <f t="shared" si="8"/>
        <v>-4.5976746280521778E-2</v>
      </c>
      <c r="N60" s="134">
        <f t="shared" si="8"/>
        <v>-7.5701327095320597E-2</v>
      </c>
      <c r="O60" s="134">
        <f t="shared" si="8"/>
        <v>-7.2564997771773096E-2</v>
      </c>
      <c r="P60" s="134">
        <f t="shared" si="8"/>
        <v>-5.0183368504571467E-2</v>
      </c>
      <c r="Q60" s="134">
        <f t="shared" si="8"/>
        <v>-4.0027544261916466E-2</v>
      </c>
    </row>
    <row r="61" spans="1:17" x14ac:dyDescent="0.2">
      <c r="A61" s="127" t="s">
        <v>92</v>
      </c>
      <c r="B61" s="134">
        <f>B57-B50/100-B54/100</f>
        <v>-7.2925696017820771E-2</v>
      </c>
      <c r="C61" s="134">
        <f t="shared" ref="C61:Q61" si="9">C57-C50/100-C54/100</f>
        <v>-6.3651463487284857E-2</v>
      </c>
      <c r="D61" s="134">
        <f t="shared" si="9"/>
        <v>-7.1927145950425972E-2</v>
      </c>
      <c r="E61" s="134">
        <f t="shared" si="9"/>
        <v>-6.9570558400440435E-2</v>
      </c>
      <c r="F61" s="134">
        <f t="shared" si="9"/>
        <v>-6.554923248905134E-2</v>
      </c>
      <c r="G61" s="134">
        <f t="shared" si="9"/>
        <v>-6.7030684857343426E-2</v>
      </c>
      <c r="H61" s="134">
        <f t="shared" si="9"/>
        <v>-1.0253371431732642E-2</v>
      </c>
      <c r="I61" s="134">
        <f t="shared" si="9"/>
        <v>-1.7392728564073277E-2</v>
      </c>
      <c r="J61" s="134">
        <f t="shared" si="9"/>
        <v>-2.277691244920698E-2</v>
      </c>
      <c r="K61" s="134">
        <f t="shared" si="9"/>
        <v>-2.9606455220806814E-2</v>
      </c>
      <c r="L61" s="134">
        <f t="shared" si="9"/>
        <v>-3.3394953553472377E-2</v>
      </c>
      <c r="M61" s="134">
        <f t="shared" si="9"/>
        <v>-3.0759037551313092E-2</v>
      </c>
      <c r="N61" s="134">
        <f t="shared" si="9"/>
        <v>-7.9698315865606675E-2</v>
      </c>
      <c r="O61" s="134">
        <f t="shared" si="9"/>
        <v>-7.4335813548825652E-2</v>
      </c>
      <c r="P61" s="134">
        <f t="shared" si="9"/>
        <v>-4.7167245988946012E-2</v>
      </c>
      <c r="Q61" s="134">
        <f t="shared" si="9"/>
        <v>-4.6356043515718141E-2</v>
      </c>
    </row>
    <row r="62" spans="1:17" ht="9.75" customHeight="1" x14ac:dyDescent="0.2"/>
    <row r="63" spans="1:17" x14ac:dyDescent="0.2">
      <c r="A63" s="221" t="s">
        <v>134</v>
      </c>
      <c r="B63" s="205">
        <f>(B61-B60)*100</f>
        <v>-0.37914260306690512</v>
      </c>
      <c r="C63" s="205">
        <f t="shared" ref="C63:Q63" si="10">(C61-C60)*100</f>
        <v>-0.18468843223085687</v>
      </c>
      <c r="D63" s="205">
        <f t="shared" si="10"/>
        <v>2.1657324464241512E-2</v>
      </c>
      <c r="E63" s="205">
        <f t="shared" si="10"/>
        <v>4.5517539841640042</v>
      </c>
      <c r="F63" s="205">
        <f t="shared" si="10"/>
        <v>-0.87409344503705522</v>
      </c>
      <c r="G63" s="205">
        <f t="shared" si="10"/>
        <v>0.87871257573686612</v>
      </c>
      <c r="H63" s="205">
        <f t="shared" si="10"/>
        <v>0.94395530113315385</v>
      </c>
      <c r="I63" s="205">
        <f t="shared" si="10"/>
        <v>0.4864727507304486</v>
      </c>
      <c r="J63" s="205">
        <f t="shared" si="10"/>
        <v>-6.9375310981818067E-2</v>
      </c>
      <c r="K63" s="205">
        <f t="shared" si="10"/>
        <v>0.92432916302792323</v>
      </c>
      <c r="L63" s="205">
        <f t="shared" si="10"/>
        <v>0.84715054627459641</v>
      </c>
      <c r="M63" s="205">
        <f t="shared" si="10"/>
        <v>1.5217708729208685</v>
      </c>
      <c r="N63" s="205">
        <f t="shared" si="10"/>
        <v>-0.39969887702860779</v>
      </c>
      <c r="O63" s="205">
        <f t="shared" si="10"/>
        <v>-0.17708157770525562</v>
      </c>
      <c r="P63" s="205">
        <f t="shared" si="10"/>
        <v>0.30161225156254551</v>
      </c>
      <c r="Q63" s="205">
        <f t="shared" si="10"/>
        <v>-0.6328499253801676</v>
      </c>
    </row>
    <row r="64" spans="1:17" x14ac:dyDescent="0.2">
      <c r="A64" s="127" t="s">
        <v>135</v>
      </c>
      <c r="B64" s="133">
        <f>B53-B54</f>
        <v>-0.15298272958093465</v>
      </c>
      <c r="C64" s="133">
        <f t="shared" ref="C64:Q64" si="11">C53-C54</f>
        <v>-0.12683068481845031</v>
      </c>
      <c r="D64" s="133">
        <f t="shared" si="11"/>
        <v>-8.1375782219993198E-2</v>
      </c>
      <c r="E64" s="133">
        <f t="shared" si="11"/>
        <v>5.1139137379679322</v>
      </c>
      <c r="F64" s="133">
        <f t="shared" si="11"/>
        <v>-0.42823432788032689</v>
      </c>
      <c r="G64" s="133">
        <f t="shared" si="11"/>
        <v>1.431714327872629</v>
      </c>
      <c r="H64" s="133">
        <f t="shared" si="11"/>
        <v>1.019220649719295</v>
      </c>
      <c r="I64" s="133">
        <f t="shared" si="11"/>
        <v>5.9699999999801578E-5</v>
      </c>
      <c r="J64" s="133">
        <f t="shared" si="11"/>
        <v>-0.36169392934802225</v>
      </c>
      <c r="K64" s="133">
        <f t="shared" si="11"/>
        <v>7.9461859091181419E-2</v>
      </c>
      <c r="L64" s="133">
        <f t="shared" si="11"/>
        <v>-0.53121292645572871</v>
      </c>
      <c r="M64" s="133">
        <f t="shared" si="11"/>
        <v>0.26821461569551508</v>
      </c>
      <c r="N64" s="133">
        <f t="shared" si="11"/>
        <v>0.34140886205490084</v>
      </c>
      <c r="O64" s="133">
        <f t="shared" si="11"/>
        <v>1.8898470096828379E-3</v>
      </c>
      <c r="P64" s="133">
        <f t="shared" si="11"/>
        <v>0.67346372206113148</v>
      </c>
      <c r="Q64" s="133">
        <f t="shared" si="11"/>
        <v>-0.2339791320787013</v>
      </c>
    </row>
    <row r="65" spans="1:17" x14ac:dyDescent="0.2">
      <c r="A65" s="127" t="s">
        <v>136</v>
      </c>
      <c r="B65" s="133">
        <f>(B49-B76)</f>
        <v>0.204289828859816</v>
      </c>
      <c r="C65" s="133">
        <f t="shared" ref="C65:Q65" si="12">(C49-C76)</f>
        <v>0.29019647768541879</v>
      </c>
      <c r="D65" s="133">
        <f t="shared" si="12"/>
        <v>-4.6594401534032576E-2</v>
      </c>
      <c r="E65" s="133">
        <f t="shared" si="12"/>
        <v>-0.41954962191807432</v>
      </c>
      <c r="F65" s="133">
        <f t="shared" si="12"/>
        <v>-0.62257763825945733</v>
      </c>
      <c r="G65" s="133">
        <f t="shared" si="12"/>
        <v>-0.5233962966022695</v>
      </c>
      <c r="H65" s="133">
        <f t="shared" si="12"/>
        <v>-0.27091945830613684</v>
      </c>
      <c r="I65" s="133">
        <f t="shared" si="12"/>
        <v>0.12954346851152615</v>
      </c>
      <c r="J65" s="133">
        <f t="shared" si="12"/>
        <v>0.42204852775839929</v>
      </c>
      <c r="K65" s="133">
        <f t="shared" si="12"/>
        <v>0.76248907254917897</v>
      </c>
      <c r="L65" s="133">
        <f t="shared" si="12"/>
        <v>1.1888499833223707</v>
      </c>
      <c r="M65" s="133">
        <f t="shared" si="12"/>
        <v>1.0124432389331439</v>
      </c>
      <c r="N65" s="133">
        <f t="shared" si="12"/>
        <v>0.51356041683443965</v>
      </c>
      <c r="O65" s="133">
        <f t="shared" si="12"/>
        <v>0.20711934472936933</v>
      </c>
      <c r="P65" s="133">
        <f t="shared" si="12"/>
        <v>-0.27741590627491891</v>
      </c>
      <c r="Q65" s="133">
        <f t="shared" si="12"/>
        <v>-0.45080467007021352</v>
      </c>
    </row>
    <row r="66" spans="1:17" x14ac:dyDescent="0.2">
      <c r="A66" s="127" t="s">
        <v>137</v>
      </c>
      <c r="B66" s="133">
        <f>-(B77-B76)</f>
        <v>-0.14244087763042562</v>
      </c>
      <c r="C66" s="133">
        <f t="shared" ref="C66:Q66" si="13">-(C77-C76)</f>
        <v>-0.1982479539732297</v>
      </c>
      <c r="D66" s="133">
        <f t="shared" si="13"/>
        <v>5.8248747756386637E-2</v>
      </c>
      <c r="E66" s="133">
        <f t="shared" si="13"/>
        <v>0.12062969729621315</v>
      </c>
      <c r="F66" s="133">
        <f t="shared" si="13"/>
        <v>7.3309833943044939E-2</v>
      </c>
      <c r="G66" s="133">
        <f t="shared" si="13"/>
        <v>3.9667969781528187E-2</v>
      </c>
      <c r="H66" s="133">
        <f t="shared" si="13"/>
        <v>6.0711962132890013E-2</v>
      </c>
      <c r="I66" s="133">
        <f t="shared" si="13"/>
        <v>9.3688887077792271E-2</v>
      </c>
      <c r="J66" s="133">
        <f t="shared" si="13"/>
        <v>7.067330360461288E-2</v>
      </c>
      <c r="K66" s="133">
        <f t="shared" si="13"/>
        <v>-7.6377181340542638E-2</v>
      </c>
      <c r="L66" s="133">
        <f t="shared" si="13"/>
        <v>-0.42198088965809366</v>
      </c>
      <c r="M66" s="133">
        <f t="shared" si="13"/>
        <v>-0.46255365030524143</v>
      </c>
      <c r="N66" s="133">
        <f t="shared" si="13"/>
        <v>0.40750910905085713</v>
      </c>
      <c r="O66" s="133">
        <f t="shared" si="13"/>
        <v>0.15641109674617004</v>
      </c>
      <c r="P66" s="133">
        <f t="shared" si="13"/>
        <v>5.6239603099943858E-2</v>
      </c>
      <c r="Q66" s="133">
        <f t="shared" si="13"/>
        <v>8.4152651922982297E-2</v>
      </c>
    </row>
    <row r="67" spans="1:17" x14ac:dyDescent="0.2">
      <c r="A67" s="127" t="s">
        <v>138</v>
      </c>
      <c r="B67" s="133">
        <f>-(B79-B78)</f>
        <v>3.2975064948419619E-2</v>
      </c>
      <c r="C67" s="133">
        <f t="shared" ref="C67:Q67" si="14">-(C79-C78)</f>
        <v>0.21687894382254691</v>
      </c>
      <c r="D67" s="133">
        <f t="shared" si="14"/>
        <v>0.23352803259147045</v>
      </c>
      <c r="E67" s="133">
        <f t="shared" si="14"/>
        <v>3.5809327860135326E-2</v>
      </c>
      <c r="F67" s="133">
        <f t="shared" si="14"/>
        <v>0.1363358886000734</v>
      </c>
      <c r="G67" s="133">
        <f t="shared" si="14"/>
        <v>6.6342161894675511E-3</v>
      </c>
      <c r="H67" s="133">
        <f t="shared" si="14"/>
        <v>4.4489125965571696E-2</v>
      </c>
      <c r="I67" s="133">
        <f t="shared" si="14"/>
        <v>-1.3231972946834092E-2</v>
      </c>
      <c r="J67" s="133">
        <f t="shared" si="14"/>
        <v>-0.11222741817178301</v>
      </c>
      <c r="K67" s="133">
        <f t="shared" si="14"/>
        <v>-4.9743652778555261E-2</v>
      </c>
      <c r="L67" s="133">
        <f t="shared" si="14"/>
        <v>-7.8838165182181452E-2</v>
      </c>
      <c r="M67" s="133">
        <f t="shared" si="14"/>
        <v>3.1170261403534072E-2</v>
      </c>
      <c r="N67" s="133">
        <f t="shared" si="14"/>
        <v>-7.5622420080777478E-2</v>
      </c>
      <c r="O67" s="133">
        <f t="shared" si="14"/>
        <v>-0.13536088143987124</v>
      </c>
      <c r="P67" s="133">
        <f t="shared" si="14"/>
        <v>-3.3493813780909376E-2</v>
      </c>
      <c r="Q67" s="133">
        <f t="shared" si="14"/>
        <v>-2.2087457649103859E-2</v>
      </c>
    </row>
    <row r="68" spans="1:17" ht="13.5" thickBot="1" x14ac:dyDescent="0.25">
      <c r="A68" s="206" t="s">
        <v>139</v>
      </c>
      <c r="B68" s="207">
        <f>-(B78-B77)</f>
        <v>-0.32098388966377955</v>
      </c>
      <c r="C68" s="207">
        <f t="shared" ref="C68:Q68" si="15">-(C78-C77)</f>
        <v>-0.36668521494714224</v>
      </c>
      <c r="D68" s="207">
        <f t="shared" si="15"/>
        <v>-0.14214927212959061</v>
      </c>
      <c r="E68" s="207">
        <f t="shared" si="15"/>
        <v>-0.29904915704220258</v>
      </c>
      <c r="F68" s="207">
        <f t="shared" si="15"/>
        <v>-3.2927201440389353E-2</v>
      </c>
      <c r="G68" s="207">
        <f t="shared" si="15"/>
        <v>-7.5907641504489712E-2</v>
      </c>
      <c r="H68" s="207">
        <f t="shared" si="15"/>
        <v>9.0453021621533874E-2</v>
      </c>
      <c r="I68" s="207">
        <f t="shared" si="15"/>
        <v>0.27641266808796455</v>
      </c>
      <c r="J68" s="207">
        <f t="shared" si="15"/>
        <v>-8.817579482502505E-2</v>
      </c>
      <c r="K68" s="207">
        <f t="shared" si="15"/>
        <v>0.20849906550665981</v>
      </c>
      <c r="L68" s="207">
        <f t="shared" si="15"/>
        <v>0.69033254424822932</v>
      </c>
      <c r="M68" s="207">
        <f t="shared" si="15"/>
        <v>0.67249640719391723</v>
      </c>
      <c r="N68" s="207">
        <f t="shared" si="15"/>
        <v>-1.5865548448880282</v>
      </c>
      <c r="O68" s="207">
        <f t="shared" si="15"/>
        <v>-0.40714098475060695</v>
      </c>
      <c r="P68" s="207">
        <f t="shared" si="15"/>
        <v>-0.11718135354270143</v>
      </c>
      <c r="Q68" s="207">
        <f t="shared" si="15"/>
        <v>-1.0131317505131077E-2</v>
      </c>
    </row>
    <row r="69" spans="1:17" ht="13.5" thickTop="1" x14ac:dyDescent="0.2">
      <c r="B69" s="135"/>
      <c r="C69" s="135"/>
      <c r="D69" s="135"/>
      <c r="E69" s="135"/>
      <c r="F69" s="135"/>
      <c r="G69" s="135"/>
      <c r="H69" s="135"/>
      <c r="I69" s="135"/>
      <c r="J69" s="135"/>
      <c r="K69" s="135"/>
      <c r="L69" s="135"/>
      <c r="M69" s="135"/>
      <c r="N69" s="135"/>
      <c r="O69" s="135"/>
      <c r="P69" s="135"/>
      <c r="Q69" s="135"/>
    </row>
    <row r="70" spans="1:17" x14ac:dyDescent="0.2">
      <c r="B70" s="135"/>
      <c r="C70" s="135"/>
      <c r="D70" s="135"/>
      <c r="E70" s="135"/>
      <c r="F70" s="135"/>
      <c r="G70" s="135"/>
      <c r="H70" s="135"/>
      <c r="I70" s="135"/>
      <c r="J70" s="135"/>
      <c r="K70" s="135"/>
      <c r="L70" s="135"/>
      <c r="M70" s="135"/>
      <c r="N70" s="135"/>
      <c r="O70" s="135"/>
      <c r="P70" s="135"/>
      <c r="Q70" s="135"/>
    </row>
    <row r="71" spans="1:17" x14ac:dyDescent="0.2">
      <c r="A71" s="127" t="s">
        <v>140</v>
      </c>
      <c r="B71" s="135">
        <f>SUM(B64:B68)</f>
        <v>-0.37914260306690417</v>
      </c>
      <c r="C71" s="135">
        <f t="shared" ref="C71:Q71" si="16">SUM(C64:C68)</f>
        <v>-0.18468843223085654</v>
      </c>
      <c r="D71" s="135">
        <f t="shared" si="16"/>
        <v>2.1657324464240707E-2</v>
      </c>
      <c r="E71" s="135">
        <f t="shared" si="16"/>
        <v>4.5517539841640033</v>
      </c>
      <c r="F71" s="135">
        <f t="shared" si="16"/>
        <v>-0.87409344503705522</v>
      </c>
      <c r="G71" s="135">
        <f t="shared" si="16"/>
        <v>0.87871257573686556</v>
      </c>
      <c r="H71" s="135">
        <f t="shared" si="16"/>
        <v>0.94395530113315373</v>
      </c>
      <c r="I71" s="135">
        <f t="shared" si="16"/>
        <v>0.48647275073044871</v>
      </c>
      <c r="J71" s="135">
        <f t="shared" si="16"/>
        <v>-6.9375310981818136E-2</v>
      </c>
      <c r="K71" s="135">
        <f t="shared" si="16"/>
        <v>0.92432916302792223</v>
      </c>
      <c r="L71" s="135">
        <f t="shared" si="16"/>
        <v>0.84715054627459618</v>
      </c>
      <c r="M71" s="135">
        <f t="shared" si="16"/>
        <v>1.521770872920869</v>
      </c>
      <c r="N71" s="135">
        <f t="shared" si="16"/>
        <v>-0.39969887702860829</v>
      </c>
      <c r="O71" s="135">
        <f t="shared" si="16"/>
        <v>-0.17708157770525595</v>
      </c>
      <c r="P71" s="135">
        <f t="shared" si="16"/>
        <v>0.30161225156254562</v>
      </c>
      <c r="Q71" s="135">
        <f t="shared" si="16"/>
        <v>-0.63284992538016749</v>
      </c>
    </row>
    <row r="73" spans="1:17" x14ac:dyDescent="0.2">
      <c r="A73" s="127" t="s">
        <v>141</v>
      </c>
      <c r="B73" s="127">
        <f>B17/B22*B43+B18/B22*B44+B15/B22*(B39+B40)+B16/B22*(B41+B42)-B19/B22*B45</f>
        <v>0.37509313125693022</v>
      </c>
      <c r="C73" s="127">
        <f t="shared" ref="C73:Q73" si="17">C17/C22*C43+C18/C22*C44+C15/C22*(C39+C40)+C16/C22*(C41+C42)-C19/C22*C45</f>
        <v>0.36482674805102183</v>
      </c>
      <c r="D73" s="127">
        <f t="shared" si="17"/>
        <v>0.34739408274175076</v>
      </c>
      <c r="E73" s="127">
        <f t="shared" si="17"/>
        <v>0.34117720673495527</v>
      </c>
      <c r="F73" s="127">
        <f t="shared" si="17"/>
        <v>0.34378944697321906</v>
      </c>
      <c r="G73" s="127">
        <f t="shared" si="17"/>
        <v>0.34313196883511482</v>
      </c>
      <c r="H73" s="127">
        <f t="shared" si="17"/>
        <v>0.33827396899260004</v>
      </c>
      <c r="I73" s="127">
        <f t="shared" si="17"/>
        <v>0.33610684131073176</v>
      </c>
      <c r="J73" s="127">
        <f t="shared" si="17"/>
        <v>0.34189241624730149</v>
      </c>
      <c r="K73" s="127">
        <f t="shared" si="17"/>
        <v>0.32440263059690494</v>
      </c>
      <c r="L73" s="127">
        <f t="shared" si="17"/>
        <v>0.33100727814933151</v>
      </c>
      <c r="M73" s="127">
        <f t="shared" si="17"/>
        <v>0.33087325993800915</v>
      </c>
      <c r="N73" s="127">
        <f t="shared" si="17"/>
        <v>0.31368812725983231</v>
      </c>
      <c r="O73" s="127">
        <f t="shared" si="17"/>
        <v>0.30768553311982405</v>
      </c>
      <c r="P73" s="127">
        <f t="shared" si="17"/>
        <v>0.31815668006204573</v>
      </c>
      <c r="Q73" s="127">
        <f t="shared" si="17"/>
        <v>0.31194979820017543</v>
      </c>
    </row>
    <row r="76" spans="1:17" x14ac:dyDescent="0.2">
      <c r="A76" s="127" t="s">
        <v>142</v>
      </c>
      <c r="B76" s="127">
        <f>B4*B37</f>
        <v>0.39953431154027991</v>
      </c>
      <c r="C76" s="127">
        <f t="shared" ref="C76:Q76" si="18">C4*C37</f>
        <v>0.55606832197757139</v>
      </c>
      <c r="D76" s="127">
        <f t="shared" si="18"/>
        <v>-0.16338268704938341</v>
      </c>
      <c r="E76" s="127">
        <f t="shared" si="18"/>
        <v>-0.33835584182233513</v>
      </c>
      <c r="F76" s="127">
        <f t="shared" si="18"/>
        <v>-0.20562772794451215</v>
      </c>
      <c r="G76" s="127">
        <f t="shared" si="18"/>
        <v>-0.11126521586018491</v>
      </c>
      <c r="H76" s="127">
        <f t="shared" si="18"/>
        <v>-0.17029178980460391</v>
      </c>
      <c r="I76" s="127">
        <f t="shared" si="18"/>
        <v>-0.26278920503930692</v>
      </c>
      <c r="J76" s="127">
        <f t="shared" si="18"/>
        <v>-0.1982324889432921</v>
      </c>
      <c r="K76" s="127">
        <f t="shared" si="18"/>
        <v>0.21423137144279061</v>
      </c>
      <c r="L76" s="127">
        <f t="shared" si="18"/>
        <v>1.1836198080029858</v>
      </c>
      <c r="M76" s="127">
        <f t="shared" si="18"/>
        <v>1.2974228837921247</v>
      </c>
      <c r="N76" s="127">
        <f t="shared" si="18"/>
        <v>-1.1430277181629052</v>
      </c>
      <c r="O76" s="127">
        <f t="shared" si="18"/>
        <v>-0.43871956488418051</v>
      </c>
      <c r="P76" s="127">
        <f t="shared" si="18"/>
        <v>-0.15774721048921064</v>
      </c>
      <c r="Q76" s="127">
        <f t="shared" si="18"/>
        <v>-0.23604089226108402</v>
      </c>
    </row>
    <row r="77" spans="1:17" x14ac:dyDescent="0.2">
      <c r="A77" s="127" t="s">
        <v>143</v>
      </c>
      <c r="B77" s="127">
        <f>[6]ann1!B52</f>
        <v>0.54197518917070553</v>
      </c>
      <c r="C77" s="127">
        <f>[6]ann1!C52</f>
        <v>0.75431627595080109</v>
      </c>
      <c r="D77" s="127">
        <f>[6]ann1!D52</f>
        <v>-0.22163143480577005</v>
      </c>
      <c r="E77" s="127">
        <f>[6]ann1!E52</f>
        <v>-0.45898553911854828</v>
      </c>
      <c r="F77" s="127">
        <f>[6]ann1!F52</f>
        <v>-0.27893756188755708</v>
      </c>
      <c r="G77" s="127">
        <f>[6]ann1!G52</f>
        <v>-0.1509331856417131</v>
      </c>
      <c r="H77" s="127">
        <f>[6]ann1!H52</f>
        <v>-0.23100375193749392</v>
      </c>
      <c r="I77" s="127">
        <f>[6]ann1!I52</f>
        <v>-0.35647809211709919</v>
      </c>
      <c r="J77" s="127">
        <f>[6]ann1!J52</f>
        <v>-0.26890579254790498</v>
      </c>
      <c r="K77" s="127">
        <f>[6]ann1!K52</f>
        <v>0.29060855278333325</v>
      </c>
      <c r="L77" s="127">
        <f>[6]ann1!L52</f>
        <v>1.6056006976610795</v>
      </c>
      <c r="M77" s="127">
        <f>[6]ann1!M52</f>
        <v>1.7599765340973661</v>
      </c>
      <c r="N77" s="127">
        <f>[6]ann1!N52</f>
        <v>-1.5505368272137623</v>
      </c>
      <c r="O77" s="127">
        <f>[6]ann1!O52</f>
        <v>-0.59513066163035055</v>
      </c>
      <c r="P77" s="127">
        <f>[6]ann1!P52</f>
        <v>-0.2139868135891545</v>
      </c>
      <c r="Q77" s="127">
        <f>[6]ann1!Q52</f>
        <v>-0.32019354418406631</v>
      </c>
    </row>
    <row r="78" spans="1:17" x14ac:dyDescent="0.2">
      <c r="A78" s="127" t="s">
        <v>144</v>
      </c>
      <c r="B78" s="127">
        <f>[6]ann1!B53</f>
        <v>0.86295907883448508</v>
      </c>
      <c r="C78" s="127">
        <f>[6]ann1!C53</f>
        <v>1.1210014908979433</v>
      </c>
      <c r="D78" s="127">
        <f>[6]ann1!D53</f>
        <v>-7.9482162676179441E-2</v>
      </c>
      <c r="E78" s="127">
        <f>[6]ann1!E53</f>
        <v>-0.15993638207634567</v>
      </c>
      <c r="F78" s="127">
        <f>[6]ann1!F53</f>
        <v>-0.24601036044716773</v>
      </c>
      <c r="G78" s="127">
        <f>[6]ann1!G53</f>
        <v>-7.5025544137223385E-2</v>
      </c>
      <c r="H78" s="127">
        <f>[6]ann1!H53</f>
        <v>-0.3214567735590278</v>
      </c>
      <c r="I78" s="127">
        <f>[6]ann1!I53</f>
        <v>-0.63289076020506374</v>
      </c>
      <c r="J78" s="127">
        <f>[6]ann1!J53</f>
        <v>-0.18072999772287993</v>
      </c>
      <c r="K78" s="127">
        <f>[6]ann1!K53</f>
        <v>8.2109487276673429E-2</v>
      </c>
      <c r="L78" s="127">
        <f>[6]ann1!L53</f>
        <v>0.91526815341285017</v>
      </c>
      <c r="M78" s="127">
        <f>[6]ann1!M53</f>
        <v>1.0874801269034489</v>
      </c>
      <c r="N78" s="127">
        <f>[6]ann1!N53</f>
        <v>3.6018017674265962E-2</v>
      </c>
      <c r="O78" s="127">
        <f>[6]ann1!O53</f>
        <v>-0.18798967687974361</v>
      </c>
      <c r="P78" s="127">
        <f>[6]ann1!P53</f>
        <v>-9.6805460046453073E-2</v>
      </c>
      <c r="Q78" s="127">
        <f>[6]ann1!Q53</f>
        <v>-0.31006222667893524</v>
      </c>
    </row>
    <row r="79" spans="1:17" x14ac:dyDescent="0.2">
      <c r="A79" s="127" t="s">
        <v>145</v>
      </c>
      <c r="B79" s="136">
        <f>B50</f>
        <v>0.82998401388606546</v>
      </c>
      <c r="C79" s="136">
        <f t="shared" ref="C79:Q79" si="19">C50</f>
        <v>0.90412254707539641</v>
      </c>
      <c r="D79" s="136">
        <f t="shared" si="19"/>
        <v>-0.31301019526764989</v>
      </c>
      <c r="E79" s="136">
        <f t="shared" si="19"/>
        <v>-0.19574570993648099</v>
      </c>
      <c r="F79" s="136">
        <f t="shared" si="19"/>
        <v>-0.38234624904724113</v>
      </c>
      <c r="G79" s="136">
        <f t="shared" si="19"/>
        <v>-8.1659760326690936E-2</v>
      </c>
      <c r="H79" s="136">
        <f t="shared" si="19"/>
        <v>-0.36594589952459949</v>
      </c>
      <c r="I79" s="136">
        <f t="shared" si="19"/>
        <v>-0.61965878725822965</v>
      </c>
      <c r="J79" s="136">
        <f t="shared" si="19"/>
        <v>-6.8502579551096912E-2</v>
      </c>
      <c r="K79" s="136">
        <f t="shared" si="19"/>
        <v>0.13185314005522869</v>
      </c>
      <c r="L79" s="136">
        <f t="shared" si="19"/>
        <v>0.99410631859503162</v>
      </c>
      <c r="M79" s="136">
        <f t="shared" si="19"/>
        <v>1.0563098654999148</v>
      </c>
      <c r="N79" s="136">
        <f t="shared" si="19"/>
        <v>0.11164043775504344</v>
      </c>
      <c r="O79" s="136">
        <f t="shared" si="19"/>
        <v>-5.2628795439872367E-2</v>
      </c>
      <c r="P79" s="136">
        <f t="shared" si="19"/>
        <v>-6.3311646265543697E-2</v>
      </c>
      <c r="Q79" s="136">
        <f t="shared" si="19"/>
        <v>-0.28797476902983138</v>
      </c>
    </row>
    <row r="80" spans="1:17" x14ac:dyDescent="0.2">
      <c r="B80" s="136"/>
      <c r="C80" s="136"/>
    </row>
  </sheetData>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1"/>
  <dimension ref="A1:D13"/>
  <sheetViews>
    <sheetView showGridLines="0" workbookViewId="0"/>
  </sheetViews>
  <sheetFormatPr defaultRowHeight="15" x14ac:dyDescent="0.25"/>
  <cols>
    <col min="1" max="1" width="25.5703125" customWidth="1"/>
  </cols>
  <sheetData>
    <row r="1" spans="1:4" x14ac:dyDescent="0.25">
      <c r="A1" s="170" t="s">
        <v>311</v>
      </c>
      <c r="B1" s="171"/>
      <c r="C1" s="171"/>
    </row>
    <row r="3" spans="1:4" s="117" customFormat="1" ht="12.75" x14ac:dyDescent="0.2">
      <c r="A3" s="220" t="s">
        <v>222</v>
      </c>
      <c r="B3" s="220">
        <v>2009</v>
      </c>
      <c r="C3" s="220">
        <v>2010</v>
      </c>
      <c r="D3" s="220">
        <v>2011</v>
      </c>
    </row>
    <row r="4" spans="1:4" s="117" customFormat="1" ht="12.75" x14ac:dyDescent="0.2">
      <c r="A4" s="212" t="s">
        <v>223</v>
      </c>
      <c r="B4" s="212">
        <v>0.85819999999999996</v>
      </c>
      <c r="C4" s="212">
        <v>0.86070000000000002</v>
      </c>
      <c r="D4" s="212">
        <v>0.8639</v>
      </c>
    </row>
    <row r="5" spans="1:4" s="117" customFormat="1" ht="12.75" x14ac:dyDescent="0.2">
      <c r="A5" s="213" t="s">
        <v>224</v>
      </c>
      <c r="B5" s="213">
        <v>1.911</v>
      </c>
      <c r="C5" s="213">
        <v>1.9510000000000001</v>
      </c>
      <c r="D5" s="213">
        <v>1.8720000000000001</v>
      </c>
    </row>
    <row r="6" spans="1:4" s="117" customFormat="1" ht="13.5" thickBot="1" x14ac:dyDescent="0.25">
      <c r="A6" s="214" t="s">
        <v>225</v>
      </c>
      <c r="B6" s="214">
        <v>0.93740000000000001</v>
      </c>
      <c r="C6" s="214">
        <v>0.94820000000000004</v>
      </c>
      <c r="D6" s="214">
        <v>0.92649999999999999</v>
      </c>
    </row>
    <row r="7" spans="1:4" s="117" customFormat="1" ht="12.75" thickTop="1" x14ac:dyDescent="0.2">
      <c r="A7" s="208"/>
      <c r="B7" s="208"/>
      <c r="C7" s="208"/>
      <c r="D7" s="208"/>
    </row>
    <row r="8" spans="1:4" s="117" customFormat="1" ht="12.75" x14ac:dyDescent="0.2">
      <c r="A8" s="218"/>
      <c r="B8" s="218"/>
      <c r="C8" s="218"/>
      <c r="D8" s="218"/>
    </row>
    <row r="9" spans="1:4" s="117" customFormat="1" ht="12.75" x14ac:dyDescent="0.2">
      <c r="A9" s="219" t="s">
        <v>222</v>
      </c>
      <c r="B9" s="219">
        <v>2009</v>
      </c>
      <c r="C9" s="219">
        <v>2010</v>
      </c>
      <c r="D9" s="219">
        <v>2011</v>
      </c>
    </row>
    <row r="10" spans="1:4" s="117" customFormat="1" ht="12.75" x14ac:dyDescent="0.2">
      <c r="A10" s="215" t="s">
        <v>223</v>
      </c>
      <c r="B10" s="215">
        <v>1.2958000000000001</v>
      </c>
      <c r="C10" s="215">
        <v>1.3689</v>
      </c>
      <c r="D10" s="215">
        <v>1.3229</v>
      </c>
    </row>
    <row r="11" spans="1:4" s="117" customFormat="1" ht="12.75" x14ac:dyDescent="0.2">
      <c r="A11" s="216" t="s">
        <v>224</v>
      </c>
      <c r="B11" s="216">
        <v>1.7307999999999999</v>
      </c>
      <c r="C11" s="216">
        <v>1.9036</v>
      </c>
      <c r="D11" s="216">
        <v>1.7931999999999999</v>
      </c>
    </row>
    <row r="12" spans="1:4" s="117" customFormat="1" ht="13.5" thickBot="1" x14ac:dyDescent="0.25">
      <c r="A12" s="217" t="s">
        <v>225</v>
      </c>
      <c r="B12" s="217">
        <v>1.1746000000000001</v>
      </c>
      <c r="C12" s="217">
        <v>1.2968</v>
      </c>
      <c r="D12" s="217">
        <v>1.2334000000000001</v>
      </c>
    </row>
    <row r="13" spans="1:4" ht="15.75" thickTop="1" x14ac:dyDescent="0.25">
      <c r="A13" s="209"/>
      <c r="B13" s="209"/>
      <c r="C13" s="209"/>
      <c r="D13" s="20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C12"/>
  <sheetViews>
    <sheetView showGridLines="0" workbookViewId="0"/>
  </sheetViews>
  <sheetFormatPr defaultRowHeight="15" x14ac:dyDescent="0.25"/>
  <cols>
    <col min="1" max="1" width="38.85546875" style="4" customWidth="1"/>
    <col min="2" max="2" width="5.5703125" style="4" bestFit="1" customWidth="1"/>
    <col min="3" max="3" width="15.85546875" style="4" customWidth="1"/>
    <col min="4" max="16384" width="9.140625" style="4"/>
  </cols>
  <sheetData>
    <row r="1" spans="1:3" ht="21" customHeight="1" thickBot="1" x14ac:dyDescent="0.3">
      <c r="A1" s="154" t="s">
        <v>240</v>
      </c>
      <c r="B1" s="156"/>
      <c r="C1" s="156"/>
    </row>
    <row r="2" spans="1:3" x14ac:dyDescent="0.25">
      <c r="A2" s="165" t="s">
        <v>41</v>
      </c>
      <c r="B2" s="166" t="s">
        <v>42</v>
      </c>
      <c r="C2" s="166" t="s">
        <v>43</v>
      </c>
    </row>
    <row r="3" spans="1:3" x14ac:dyDescent="0.25">
      <c r="A3" s="162" t="s">
        <v>314</v>
      </c>
      <c r="B3" s="163">
        <v>1</v>
      </c>
      <c r="C3" s="163">
        <v>1.39</v>
      </c>
    </row>
    <row r="4" spans="1:3" x14ac:dyDescent="0.25">
      <c r="A4" s="157" t="s">
        <v>315</v>
      </c>
      <c r="B4" s="158">
        <v>1.5</v>
      </c>
      <c r="C4" s="158"/>
    </row>
    <row r="5" spans="1:3" x14ac:dyDescent="0.25">
      <c r="A5" s="157" t="s">
        <v>316</v>
      </c>
      <c r="B5" s="158">
        <v>1.2</v>
      </c>
      <c r="C5" s="158">
        <v>1.48</v>
      </c>
    </row>
    <row r="6" spans="1:3" x14ac:dyDescent="0.25">
      <c r="A6" s="157" t="s">
        <v>317</v>
      </c>
      <c r="B6" s="158">
        <v>1</v>
      </c>
      <c r="C6" s="158">
        <v>0.75</v>
      </c>
    </row>
    <row r="7" spans="1:3" x14ac:dyDescent="0.25">
      <c r="A7" s="157" t="s">
        <v>318</v>
      </c>
      <c r="B7" s="158">
        <v>1</v>
      </c>
      <c r="C7" s="158">
        <v>1</v>
      </c>
    </row>
    <row r="8" spans="1:3" x14ac:dyDescent="0.25">
      <c r="A8" s="164" t="s">
        <v>319</v>
      </c>
      <c r="B8" s="169">
        <v>0.9</v>
      </c>
      <c r="C8" s="169">
        <v>-0.16</v>
      </c>
    </row>
    <row r="9" spans="1:3" x14ac:dyDescent="0.25">
      <c r="A9" s="159" t="s">
        <v>44</v>
      </c>
      <c r="B9" s="160"/>
      <c r="C9" s="161">
        <v>0.43</v>
      </c>
    </row>
    <row r="10" spans="1:3" x14ac:dyDescent="0.25">
      <c r="A10" s="159" t="s">
        <v>45</v>
      </c>
      <c r="B10" s="160"/>
      <c r="C10" s="161">
        <v>-0.06</v>
      </c>
    </row>
    <row r="11" spans="1:3" ht="15.75" thickBot="1" x14ac:dyDescent="0.3">
      <c r="A11" s="167" t="s">
        <v>46</v>
      </c>
      <c r="B11" s="168">
        <v>0.53</v>
      </c>
      <c r="C11" s="168">
        <v>0.49</v>
      </c>
    </row>
    <row r="12" spans="1:3" ht="15.75" thickTop="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dimension ref="A1:S3"/>
  <sheetViews>
    <sheetView showGridLines="0" workbookViewId="0"/>
  </sheetViews>
  <sheetFormatPr defaultRowHeight="15" x14ac:dyDescent="0.25"/>
  <cols>
    <col min="1" max="1" width="30.42578125" style="4" customWidth="1"/>
    <col min="2" max="16384" width="9.140625" style="4"/>
  </cols>
  <sheetData>
    <row r="1" spans="1:19" x14ac:dyDescent="0.25">
      <c r="A1" s="170" t="s">
        <v>241</v>
      </c>
      <c r="B1" s="155"/>
      <c r="C1" s="155"/>
      <c r="D1" s="155"/>
      <c r="E1" s="155"/>
    </row>
    <row r="2" spans="1:19" x14ac:dyDescent="0.25">
      <c r="B2" s="4">
        <v>1995</v>
      </c>
      <c r="C2" s="4">
        <v>1996</v>
      </c>
      <c r="D2" s="4">
        <v>1997</v>
      </c>
      <c r="E2" s="4">
        <v>1998</v>
      </c>
      <c r="F2" s="4">
        <v>1999</v>
      </c>
      <c r="G2" s="4">
        <v>2000</v>
      </c>
      <c r="H2" s="4">
        <v>2001</v>
      </c>
      <c r="I2" s="4">
        <v>2002</v>
      </c>
      <c r="J2" s="4">
        <v>2003</v>
      </c>
      <c r="K2" s="4">
        <v>2004</v>
      </c>
      <c r="L2" s="4">
        <v>2005</v>
      </c>
      <c r="M2" s="4">
        <v>2006</v>
      </c>
      <c r="N2" s="4">
        <v>2007</v>
      </c>
      <c r="O2" s="4">
        <v>2008</v>
      </c>
      <c r="P2" s="4">
        <v>2009</v>
      </c>
      <c r="Q2" s="4">
        <v>2010</v>
      </c>
      <c r="R2" s="4">
        <v>2011</v>
      </c>
      <c r="S2" s="4">
        <v>2012</v>
      </c>
    </row>
    <row r="3" spans="1:19" x14ac:dyDescent="0.25">
      <c r="A3" s="4" t="s">
        <v>313</v>
      </c>
      <c r="B3" s="223">
        <v>2.6085719973837835</v>
      </c>
      <c r="C3" s="223">
        <v>-9.2599487865260901</v>
      </c>
      <c r="D3" s="223">
        <v>-8.5418099718513307</v>
      </c>
      <c r="E3" s="223">
        <v>-8.858989746215844</v>
      </c>
      <c r="F3" s="223">
        <v>-4.7913614419321693</v>
      </c>
      <c r="G3" s="223">
        <v>-3.4508837597433173</v>
      </c>
      <c r="H3" s="223">
        <v>-8.2719825790447228</v>
      </c>
      <c r="I3" s="223">
        <v>-7.8668421032231803</v>
      </c>
      <c r="J3" s="223">
        <v>-5.9258883362276515</v>
      </c>
      <c r="K3" s="223">
        <v>-7.8173927716449612</v>
      </c>
      <c r="L3" s="223">
        <v>-8.4881103560311075</v>
      </c>
      <c r="M3" s="223">
        <v>-7.8474949489230035</v>
      </c>
      <c r="N3" s="223">
        <v>-5.2727594057317768</v>
      </c>
      <c r="O3" s="223">
        <v>-6.016204161831169</v>
      </c>
      <c r="P3" s="223">
        <v>-2.5904712949258455</v>
      </c>
      <c r="Q3" s="223">
        <v>-3.7234187316228877</v>
      </c>
      <c r="R3" s="223">
        <v>-3.7549963716908206</v>
      </c>
      <c r="S3" s="223">
        <v>2.1829777451564256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dimension ref="A1:L33"/>
  <sheetViews>
    <sheetView showGridLines="0" workbookViewId="0"/>
  </sheetViews>
  <sheetFormatPr defaultRowHeight="15" x14ac:dyDescent="0.25"/>
  <cols>
    <col min="1" max="16384" width="9.140625" style="4"/>
  </cols>
  <sheetData>
    <row r="1" spans="1:12" x14ac:dyDescent="0.25">
      <c r="A1" s="222" t="s">
        <v>244</v>
      </c>
      <c r="B1" s="155"/>
      <c r="C1" s="155"/>
      <c r="D1" s="155"/>
      <c r="E1" s="155"/>
      <c r="F1" s="155"/>
      <c r="G1" s="155"/>
    </row>
    <row r="2" spans="1:12" x14ac:dyDescent="0.25">
      <c r="B2" s="4">
        <v>2002</v>
      </c>
      <c r="C2" s="4">
        <v>2003</v>
      </c>
      <c r="D2" s="4">
        <v>2004</v>
      </c>
      <c r="E2" s="4">
        <v>2005</v>
      </c>
      <c r="F2" s="4">
        <v>2006</v>
      </c>
      <c r="G2" s="4">
        <v>2007</v>
      </c>
      <c r="H2" s="4">
        <v>2008</v>
      </c>
      <c r="I2" s="4">
        <v>2009</v>
      </c>
      <c r="J2" s="4">
        <v>2010</v>
      </c>
      <c r="K2" s="4">
        <v>2011</v>
      </c>
      <c r="L2" s="4">
        <v>2012</v>
      </c>
    </row>
    <row r="3" spans="1:12" x14ac:dyDescent="0.25">
      <c r="A3" s="4" t="s">
        <v>47</v>
      </c>
      <c r="B3" s="4">
        <v>-8.1999999999999993</v>
      </c>
      <c r="C3" s="4">
        <v>-2.9</v>
      </c>
      <c r="D3" s="4">
        <v>-2.4782000000000002</v>
      </c>
      <c r="E3" s="4">
        <v>-2.9483999999999999</v>
      </c>
      <c r="F3" s="4">
        <v>-3.7705000000000002</v>
      </c>
      <c r="G3" s="4">
        <v>-3.6387999999999998</v>
      </c>
      <c r="H3" s="4">
        <v>-3.8826999999999998</v>
      </c>
      <c r="I3" s="4">
        <v>-7.0465999999999998</v>
      </c>
      <c r="J3" s="4">
        <v>-7.3047000000000004</v>
      </c>
      <c r="K3" s="4">
        <v>-4.8480999999999996</v>
      </c>
      <c r="L3" s="4">
        <v>-4.9000000000000004</v>
      </c>
    </row>
    <row r="4" spans="1:12" x14ac:dyDescent="0.25">
      <c r="A4" s="4" t="s">
        <v>48</v>
      </c>
      <c r="B4" s="4">
        <v>-7.9730686842204088</v>
      </c>
      <c r="C4" s="4">
        <v>-2.5742980836004774</v>
      </c>
      <c r="D4" s="4">
        <v>-2.10622227619834</v>
      </c>
      <c r="E4" s="4">
        <v>-2.4382082692443845</v>
      </c>
      <c r="F4" s="4">
        <v>-3.2096536696673881</v>
      </c>
      <c r="G4" s="4">
        <v>-2.7059368020154859</v>
      </c>
      <c r="H4" s="4">
        <v>-3.2938583487625515</v>
      </c>
      <c r="I4" s="4">
        <v>-6.7023956138544927</v>
      </c>
      <c r="J4" s="4">
        <v>-7.2445692687738994</v>
      </c>
      <c r="K4" s="4">
        <v>-4.9420218913461209</v>
      </c>
      <c r="L4" s="4">
        <v>-4.2058571006797454</v>
      </c>
    </row>
    <row r="5" spans="1:12" x14ac:dyDescent="0.25">
      <c r="A5" s="4" t="s">
        <v>49</v>
      </c>
      <c r="B5" s="4">
        <f>(B33-B32)*100</f>
        <v>-8.6199028715583594</v>
      </c>
      <c r="C5" s="4">
        <f t="shared" ref="C5:L5" si="0">(C33-C32)*100</f>
        <v>-2.2480763467326268</v>
      </c>
      <c r="D5" s="4">
        <f t="shared" si="0"/>
        <v>-2.1051846516762263</v>
      </c>
      <c r="E5" s="4">
        <f t="shared" si="0"/>
        <v>-3.3982068143932538</v>
      </c>
      <c r="F5" s="4">
        <f t="shared" si="0"/>
        <v>-3.680092616903921</v>
      </c>
      <c r="G5" s="4">
        <f t="shared" si="0"/>
        <v>-2.8789877062530049</v>
      </c>
      <c r="H5" s="4">
        <f t="shared" si="0"/>
        <v>-2.4191031013712641</v>
      </c>
      <c r="I5" s="4">
        <f t="shared" si="0"/>
        <v>-6.5210194064259053</v>
      </c>
      <c r="J5" s="4">
        <f t="shared" si="0"/>
        <v>-7.4907227483299446</v>
      </c>
      <c r="K5" s="4">
        <f t="shared" si="0"/>
        <v>-4.9257159116896121</v>
      </c>
      <c r="L5" s="4">
        <f t="shared" si="0"/>
        <v>-4.2133422658697546</v>
      </c>
    </row>
    <row r="6" spans="1:12" x14ac:dyDescent="0.25">
      <c r="A6" s="4" t="s">
        <v>50</v>
      </c>
      <c r="B6" s="4">
        <v>-8.6158579006784315</v>
      </c>
      <c r="C6" s="4">
        <v>-2.6921270684815877</v>
      </c>
      <c r="D6" s="4">
        <v>-1.9959775776249262</v>
      </c>
      <c r="E6" s="4">
        <v>-3.2558162386128719</v>
      </c>
      <c r="F6" s="4">
        <v>-3.8578252922476923</v>
      </c>
      <c r="G6" s="4">
        <v>-3.0742395594689294</v>
      </c>
      <c r="H6" s="4">
        <v>-3.4264972034086378</v>
      </c>
      <c r="I6" s="4">
        <v>-8.0564725413881337</v>
      </c>
      <c r="J6" s="4">
        <v>-7.5795192632830757</v>
      </c>
      <c r="K6" s="4">
        <v>-4.9115983167091182</v>
      </c>
      <c r="L6" s="4">
        <v>-3.6817821006622915</v>
      </c>
    </row>
    <row r="32" spans="1:12" x14ac:dyDescent="0.25">
      <c r="A32" s="4" t="s">
        <v>324</v>
      </c>
      <c r="B32" s="229">
        <v>4.0346029762469635E-3</v>
      </c>
      <c r="C32" s="229">
        <v>-5.277851456845316E-3</v>
      </c>
      <c r="D32" s="229">
        <v>-2.5374699198933122E-3</v>
      </c>
      <c r="E32" s="229">
        <v>5.8473851926948081E-3</v>
      </c>
      <c r="F32" s="229">
        <v>5.0637642591041705E-3</v>
      </c>
      <c r="G32" s="229">
        <v>1.0650088974416475E-2</v>
      </c>
      <c r="H32" s="229">
        <v>3.2930456525325363E-3</v>
      </c>
      <c r="I32" s="229">
        <v>-1.4765985334583636E-2</v>
      </c>
      <c r="J32" s="229">
        <v>-1.6761900976474582E-3</v>
      </c>
      <c r="K32" s="229">
        <v>-1.4772876352885083E-3</v>
      </c>
      <c r="L32" s="229">
        <v>-3.2995403155540995E-3</v>
      </c>
    </row>
    <row r="33" spans="1:12" x14ac:dyDescent="0.25">
      <c r="A33" s="4" t="s">
        <v>325</v>
      </c>
      <c r="B33" s="4">
        <v>-8.2164425739336633E-2</v>
      </c>
      <c r="C33" s="4">
        <v>-2.7758614924171584E-2</v>
      </c>
      <c r="D33" s="4">
        <v>-2.3589316436655572E-2</v>
      </c>
      <c r="E33" s="4">
        <v>-2.8134682951237729E-2</v>
      </c>
      <c r="F33" s="4">
        <v>-3.1737161909935037E-2</v>
      </c>
      <c r="G33" s="4">
        <v>-1.8139788088113572E-2</v>
      </c>
      <c r="H33" s="4">
        <v>-2.0897985361180104E-2</v>
      </c>
      <c r="I33" s="4">
        <v>-7.9976179398842689E-2</v>
      </c>
      <c r="J33" s="4">
        <v>-7.6583417580946903E-2</v>
      </c>
      <c r="K33" s="4">
        <v>-5.073444675218463E-2</v>
      </c>
      <c r="L33" s="4">
        <v>-4.5432962974251645E-2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dimension ref="A1:E6"/>
  <sheetViews>
    <sheetView showGridLines="0" workbookViewId="0"/>
  </sheetViews>
  <sheetFormatPr defaultRowHeight="15" x14ac:dyDescent="0.25"/>
  <cols>
    <col min="1" max="5" width="9.140625" style="4"/>
    <col min="6" max="6" width="9.5703125" style="4" customWidth="1"/>
    <col min="7" max="16384" width="9.140625" style="4"/>
  </cols>
  <sheetData>
    <row r="1" spans="1:5" x14ac:dyDescent="0.25">
      <c r="A1" s="170" t="s">
        <v>243</v>
      </c>
    </row>
    <row r="2" spans="1:5" x14ac:dyDescent="0.25">
      <c r="B2" s="4" t="s">
        <v>47</v>
      </c>
      <c r="C2" s="4" t="s">
        <v>48</v>
      </c>
      <c r="D2" s="4" t="s">
        <v>49</v>
      </c>
      <c r="E2" s="4" t="s">
        <v>50</v>
      </c>
    </row>
    <row r="3" spans="1:5" x14ac:dyDescent="0.25">
      <c r="A3" s="4" t="s">
        <v>51</v>
      </c>
      <c r="B3" s="4">
        <v>0.29999999999999993</v>
      </c>
      <c r="C3" s="4">
        <v>0.37508549436997601</v>
      </c>
      <c r="D3" s="4">
        <v>0.6012160625451165</v>
      </c>
      <c r="E3" s="4">
        <v>0.38886480534335899</v>
      </c>
    </row>
    <row r="4" spans="1:5" x14ac:dyDescent="0.25">
      <c r="A4" s="4" t="s">
        <v>52</v>
      </c>
      <c r="B4" s="4">
        <v>0.39258571428571409</v>
      </c>
      <c r="C4" s="4">
        <v>0.375714788024403</v>
      </c>
      <c r="D4" s="4">
        <v>0.61842480196071103</v>
      </c>
      <c r="E4" s="4">
        <v>0.54121312735826699</v>
      </c>
    </row>
    <row r="5" spans="1:5" x14ac:dyDescent="0.25">
      <c r="A5" s="4" t="s">
        <v>53</v>
      </c>
      <c r="B5" s="4">
        <v>0.49499999999999983</v>
      </c>
      <c r="C5" s="4">
        <v>0.47781667853253368</v>
      </c>
      <c r="D5" s="4">
        <v>0.70600216276170624</v>
      </c>
      <c r="E5" s="4">
        <v>0.67659611058752578</v>
      </c>
    </row>
    <row r="6" spans="1:5" x14ac:dyDescent="0.25">
      <c r="A6" s="4" t="s">
        <v>54</v>
      </c>
      <c r="B6" s="4">
        <v>0.51080000000000003</v>
      </c>
      <c r="C6" s="4">
        <v>0.39603808042626781</v>
      </c>
      <c r="D6" s="4">
        <v>0.85693164582354053</v>
      </c>
      <c r="E6" s="4">
        <v>0.457295407202923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dimension ref="A1:E6"/>
  <sheetViews>
    <sheetView showGridLines="0" workbookViewId="0"/>
  </sheetViews>
  <sheetFormatPr defaultRowHeight="15" x14ac:dyDescent="0.25"/>
  <cols>
    <col min="1" max="16384" width="9.140625" style="4"/>
  </cols>
  <sheetData>
    <row r="1" spans="1:5" x14ac:dyDescent="0.25">
      <c r="A1" s="170" t="s">
        <v>320</v>
      </c>
    </row>
    <row r="2" spans="1:5" x14ac:dyDescent="0.25">
      <c r="B2" s="4" t="s">
        <v>47</v>
      </c>
      <c r="C2" s="4" t="s">
        <v>48</v>
      </c>
      <c r="D2" s="4" t="s">
        <v>49</v>
      </c>
      <c r="E2" s="4" t="s">
        <v>50</v>
      </c>
    </row>
    <row r="3" spans="1:5" x14ac:dyDescent="0.25">
      <c r="A3" s="4" t="s">
        <v>51</v>
      </c>
      <c r="B3" s="4">
        <v>0.29999999999999988</v>
      </c>
      <c r="C3" s="4">
        <v>0.4449466593698802</v>
      </c>
      <c r="D3" s="4">
        <v>0.36717118794987097</v>
      </c>
      <c r="E3" s="4">
        <v>0.37980732545427548</v>
      </c>
    </row>
    <row r="4" spans="1:5" x14ac:dyDescent="0.25">
      <c r="A4" s="4" t="s">
        <v>52</v>
      </c>
      <c r="B4" s="4">
        <v>0.34905714285714268</v>
      </c>
      <c r="C4" s="4">
        <v>0.79896213617566725</v>
      </c>
      <c r="D4" s="4">
        <v>0.49792054681789155</v>
      </c>
      <c r="E4" s="4">
        <v>0.48161721218830983</v>
      </c>
    </row>
    <row r="5" spans="1:5" x14ac:dyDescent="0.25">
      <c r="A5" s="4" t="s">
        <v>53</v>
      </c>
      <c r="B5" s="4">
        <v>0.46255714285714261</v>
      </c>
      <c r="C5" s="4">
        <v>0.45862283742987536</v>
      </c>
      <c r="D5" s="4">
        <v>0.46260024974105918</v>
      </c>
      <c r="E5" s="4">
        <v>0.42966097919935997</v>
      </c>
    </row>
    <row r="6" spans="1:5" x14ac:dyDescent="0.25">
      <c r="A6" s="4" t="s">
        <v>54</v>
      </c>
      <c r="B6" s="4">
        <v>0.34429999999999972</v>
      </c>
      <c r="C6" s="4">
        <v>0.43639727911026327</v>
      </c>
      <c r="D6" s="4">
        <v>0.33388425893631307</v>
      </c>
      <c r="E6" s="4">
        <v>0.25355030000460371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8"/>
  <dimension ref="A1:I12"/>
  <sheetViews>
    <sheetView showGridLines="0" workbookViewId="0">
      <selection activeCell="C19" sqref="C19"/>
    </sheetView>
  </sheetViews>
  <sheetFormatPr defaultRowHeight="15" x14ac:dyDescent="0.25"/>
  <sheetData>
    <row r="1" spans="1:9" ht="17.25" customHeight="1" thickBot="1" x14ac:dyDescent="0.3">
      <c r="A1" s="154" t="s">
        <v>242</v>
      </c>
    </row>
    <row r="2" spans="1:9" x14ac:dyDescent="0.25">
      <c r="A2" s="211" t="s">
        <v>55</v>
      </c>
      <c r="B2" s="211">
        <v>2006</v>
      </c>
      <c r="C2" s="211">
        <v>2007</v>
      </c>
      <c r="D2" s="211">
        <v>2008</v>
      </c>
      <c r="E2" s="211">
        <v>2009</v>
      </c>
      <c r="F2" s="211">
        <v>2010</v>
      </c>
      <c r="G2" s="211">
        <v>2011</v>
      </c>
      <c r="H2" s="211" t="s">
        <v>56</v>
      </c>
      <c r="I2" s="211" t="s">
        <v>57</v>
      </c>
    </row>
    <row r="3" spans="1:9" x14ac:dyDescent="0.25">
      <c r="A3" s="1" t="s">
        <v>51</v>
      </c>
      <c r="B3" s="1">
        <v>-0.2</v>
      </c>
      <c r="C3" s="1">
        <v>-0.2</v>
      </c>
      <c r="D3" s="1">
        <v>-0.3</v>
      </c>
      <c r="E3" s="1">
        <v>-1.4</v>
      </c>
      <c r="F3" s="1">
        <v>0.2</v>
      </c>
      <c r="G3" s="2">
        <v>-0.2</v>
      </c>
      <c r="H3" s="175">
        <v>-1.4</v>
      </c>
      <c r="I3" s="175">
        <v>0.2</v>
      </c>
    </row>
    <row r="4" spans="1:9" x14ac:dyDescent="0.25">
      <c r="A4" s="1" t="s">
        <v>52</v>
      </c>
      <c r="B4" s="232">
        <v>0</v>
      </c>
      <c r="C4" s="1">
        <v>-0.6</v>
      </c>
      <c r="D4" s="1">
        <v>-0.1</v>
      </c>
      <c r="E4" s="1">
        <v>-1.4</v>
      </c>
      <c r="F4" s="1">
        <v>0.2</v>
      </c>
      <c r="G4" s="2">
        <v>-0.3</v>
      </c>
      <c r="H4" s="175">
        <v>-1.4</v>
      </c>
      <c r="I4" s="175">
        <v>0.2</v>
      </c>
    </row>
    <row r="5" spans="1:9" x14ac:dyDescent="0.25">
      <c r="A5" s="1" t="s">
        <v>54</v>
      </c>
      <c r="B5" s="1">
        <v>0.9</v>
      </c>
      <c r="C5" s="1">
        <v>-0.4</v>
      </c>
      <c r="D5" s="1">
        <v>0.8</v>
      </c>
      <c r="E5" s="1">
        <v>0.2</v>
      </c>
      <c r="F5" s="1">
        <v>-0.3</v>
      </c>
      <c r="G5" s="2">
        <v>-0.1</v>
      </c>
      <c r="H5" s="175">
        <v>-0.4</v>
      </c>
      <c r="I5" s="175">
        <v>0.9</v>
      </c>
    </row>
    <row r="6" spans="1:9" x14ac:dyDescent="0.25">
      <c r="A6" s="1" t="s">
        <v>53</v>
      </c>
      <c r="B6" s="1">
        <v>0.7</v>
      </c>
      <c r="C6" s="1">
        <v>-0.6</v>
      </c>
      <c r="D6" s="1">
        <v>0.5</v>
      </c>
      <c r="E6" s="1">
        <v>-1.2</v>
      </c>
      <c r="F6" s="1">
        <v>-0.1</v>
      </c>
      <c r="G6" s="2">
        <v>-0.3</v>
      </c>
      <c r="H6" s="175">
        <v>-1.2</v>
      </c>
      <c r="I6" s="175">
        <v>0.7</v>
      </c>
    </row>
    <row r="7" spans="1:9" x14ac:dyDescent="0.25">
      <c r="A7" s="172" t="s">
        <v>58</v>
      </c>
      <c r="B7" s="173"/>
      <c r="C7" s="173"/>
      <c r="D7" s="174"/>
      <c r="E7" s="173"/>
      <c r="F7" s="173"/>
      <c r="G7" s="173"/>
      <c r="H7" s="172" t="s">
        <v>59</v>
      </c>
      <c r="I7" s="172" t="s">
        <v>60</v>
      </c>
    </row>
    <row r="8" spans="1:9" x14ac:dyDescent="0.25">
      <c r="A8" s="1" t="s">
        <v>51</v>
      </c>
      <c r="B8" s="1">
        <v>0.2</v>
      </c>
      <c r="C8" s="1">
        <v>0.2</v>
      </c>
      <c r="D8" s="1">
        <v>0.3</v>
      </c>
      <c r="E8" s="1">
        <v>1.4</v>
      </c>
      <c r="F8" s="1">
        <v>0.2</v>
      </c>
      <c r="G8" s="1">
        <v>0.2</v>
      </c>
      <c r="H8" s="175">
        <v>0.42</v>
      </c>
      <c r="I8" s="175">
        <v>0.2</v>
      </c>
    </row>
    <row r="9" spans="1:9" x14ac:dyDescent="0.25">
      <c r="A9" s="1" t="s">
        <v>52</v>
      </c>
      <c r="B9" s="232">
        <v>0</v>
      </c>
      <c r="C9" s="1">
        <v>0.6</v>
      </c>
      <c r="D9" s="1">
        <v>0.1</v>
      </c>
      <c r="E9" s="1">
        <v>1.4</v>
      </c>
      <c r="F9" s="1">
        <v>0.2</v>
      </c>
      <c r="G9" s="1">
        <v>0.3</v>
      </c>
      <c r="H9" s="175">
        <v>0.43</v>
      </c>
      <c r="I9" s="175">
        <v>0.25</v>
      </c>
    </row>
    <row r="10" spans="1:9" x14ac:dyDescent="0.25">
      <c r="A10" s="1" t="s">
        <v>54</v>
      </c>
      <c r="B10" s="1">
        <v>0.9</v>
      </c>
      <c r="C10" s="1">
        <v>0.4</v>
      </c>
      <c r="D10" s="1">
        <v>0.8</v>
      </c>
      <c r="E10" s="1">
        <v>0.2</v>
      </c>
      <c r="F10" s="1">
        <v>0.3</v>
      </c>
      <c r="G10" s="1">
        <v>0.1</v>
      </c>
      <c r="H10" s="175">
        <v>0.45</v>
      </c>
      <c r="I10" s="175">
        <v>0.37</v>
      </c>
    </row>
    <row r="11" spans="1:9" ht="15.75" thickBot="1" x14ac:dyDescent="0.3">
      <c r="A11" s="144" t="s">
        <v>53</v>
      </c>
      <c r="B11" s="144">
        <v>0.7</v>
      </c>
      <c r="C11" s="144">
        <v>0.6</v>
      </c>
      <c r="D11" s="144">
        <v>0.5</v>
      </c>
      <c r="E11" s="144">
        <v>1.2</v>
      </c>
      <c r="F11" s="144">
        <v>0.1</v>
      </c>
      <c r="G11" s="144">
        <v>0.3</v>
      </c>
      <c r="H11" s="168">
        <v>0.57999999999999996</v>
      </c>
      <c r="I11" s="168">
        <v>0.55000000000000004</v>
      </c>
    </row>
    <row r="12" spans="1:9" ht="15.75" thickTop="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9"/>
  <dimension ref="A1"/>
  <sheetViews>
    <sheetView showGridLines="0" workbookViewId="0"/>
  </sheetViews>
  <sheetFormatPr defaultRowHeight="15" x14ac:dyDescent="0.25"/>
  <cols>
    <col min="1" max="16384" width="9.140625" style="4"/>
  </cols>
  <sheetData>
    <row r="1" spans="1:1" x14ac:dyDescent="0.25">
      <c r="A1" s="154" t="s">
        <v>245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4</vt:i4>
      </vt:variant>
    </vt:vector>
  </HeadingPairs>
  <TitlesOfParts>
    <vt:vector size="25" baseType="lpstr">
      <vt:lpstr>tab1</vt:lpstr>
      <vt:lpstr>tab2</vt:lpstr>
      <vt:lpstr>tab3</vt:lpstr>
      <vt:lpstr>fig1</vt:lpstr>
      <vt:lpstr>fig2</vt:lpstr>
      <vt:lpstr>fig3</vt:lpstr>
      <vt:lpstr>fig4</vt:lpstr>
      <vt:lpstr>tab4</vt:lpstr>
      <vt:lpstr>fig5</vt:lpstr>
      <vt:lpstr>fig6-7</vt:lpstr>
      <vt:lpstr>fig8_fig10_fig11_fig13_fig14</vt:lpstr>
      <vt:lpstr>fig9</vt:lpstr>
      <vt:lpstr>table5</vt:lpstr>
      <vt:lpstr>fig12</vt:lpstr>
      <vt:lpstr>fig15</vt:lpstr>
      <vt:lpstr>ann1</vt:lpstr>
      <vt:lpstr>ann2_1</vt:lpstr>
      <vt:lpstr>ann2_2</vt:lpstr>
      <vt:lpstr>ann3</vt:lpstr>
      <vt:lpstr>ann5</vt:lpstr>
      <vt:lpstr>ann6</vt:lpstr>
      <vt:lpstr>table5!_ftn1</vt:lpstr>
      <vt:lpstr>table5!_ftnref1</vt:lpstr>
      <vt:lpstr>ann2_1!_Toc372562915</vt:lpstr>
      <vt:lpstr>ann2_2!Oblasť_tlače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Ľudovít Ódor</dc:creator>
  <cp:lastModifiedBy>mmarcanova</cp:lastModifiedBy>
  <dcterms:created xsi:type="dcterms:W3CDTF">2014-02-21T09:10:43Z</dcterms:created>
  <dcterms:modified xsi:type="dcterms:W3CDTF">2014-03-17T05:47:04Z</dcterms:modified>
</cp:coreProperties>
</file>