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4.xml" ContentType="application/vnd.openxmlformats-officedocument.drawingml.chartshapes+xml"/>
  <Override PartName="/xl/drawings/drawing7.xml" ContentType="application/vnd.openxmlformats-officedocument.drawingml.chartshapes+xml"/>
  <Override PartName="/xl/drawings/drawing12.xml" ContentType="application/vnd.openxmlformats-officedocument.drawingml.chartshapes+xml"/>
  <Override PartName="/xl/drawings/drawing16.xml" ContentType="application/vnd.openxmlformats-officedocument.drawingml.chartshapes+xml"/>
  <Override PartName="/xl/drawings/drawing5.xml" ContentType="application/vnd.openxmlformats-officedocument.drawingml.chartshapes+xml"/>
  <Override PartName="/xl/drawings/drawing14.xml" ContentType="application/vnd.openxmlformats-officedocument.drawingml.chartshapes+xml"/>
  <Override PartName="/xl/workbook.xml" ContentType="application/vnd.ms-excel.sheet.macroEnabled.main+xml"/>
  <Override PartName="/xl/worksheets/sheet10.xml" ContentType="application/vnd.openxmlformats-officedocument.spreadsheetml.workshee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worksheets/sheet1.xml" ContentType="application/vnd.openxmlformats-officedocument.spreadsheetml.worksheet+xml"/>
  <Override PartName="/xl/drawings/drawing10.xml" ContentType="application/vnd.openxmlformats-officedocument.drawing+xml"/>
  <Override PartName="/xl/charts/colors2.xml" ContentType="application/vnd.ms-office.chartcolorstyle+xml"/>
  <Override PartName="/xl/charts/style2.xml" ContentType="application/vnd.ms-office.chartstyle+xml"/>
  <Override PartName="/xl/worksheets/sheet6.xml" ContentType="application/vnd.openxmlformats-officedocument.spreadsheetml.workshee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charts/chart15.xml" ContentType="application/vnd.openxmlformats-officedocument.drawingml.chart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olors1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worksheets/sheet8.xml" ContentType="application/vnd.openxmlformats-officedocument.spreadsheetml.worksheet+xml"/>
  <Override PartName="/xl/charts/chart5.xml" ContentType="application/vnd.openxmlformats-officedocument.drawingml.chart+xml"/>
  <Override PartName="/xl/worksheets/sheet9.xml" ContentType="application/vnd.openxmlformats-officedocument.spreadsheetml.workshee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olors3.xml" ContentType="application/vnd.ms-office.chartcolorstyle+xml"/>
  <Override PartName="/xl/charts/style3.xml" ContentType="application/vnd.ms-office.chartstyle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theme/theme1.xml" ContentType="application/vnd.openxmlformats-officedocument.theme+xml"/>
  <Override PartName="/xl/charts/chart9.xml" ContentType="application/vnd.openxmlformats-officedocument.drawingml.chart+xml"/>
  <Override PartName="/xl/worksheets/sheet32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bik\Desktop\"/>
    </mc:Choice>
  </mc:AlternateContent>
  <bookViews>
    <workbookView xWindow="0" yWindow="0" windowWidth="28800" windowHeight="12435" tabRatio="873"/>
  </bookViews>
  <sheets>
    <sheet name="T01" sheetId="115" r:id="rId1"/>
    <sheet name="T02" sheetId="104" r:id="rId2"/>
    <sheet name="T03" sheetId="101" r:id="rId3"/>
    <sheet name="T04" sheetId="116" r:id="rId4"/>
    <sheet name="T05" sheetId="117" r:id="rId5"/>
    <sheet name="T06" sheetId="128" r:id="rId6"/>
    <sheet name="T07" sheetId="132" r:id="rId7"/>
    <sheet name="T08" sheetId="95" r:id="rId8"/>
    <sheet name="T09" sheetId="102" r:id="rId9"/>
    <sheet name="T10" sheetId="89" r:id="rId10"/>
    <sheet name="T11" sheetId="107" r:id="rId11"/>
    <sheet name="T12" sheetId="108" r:id="rId12"/>
    <sheet name="T13" sheetId="109" r:id="rId13"/>
    <sheet name="T14" sheetId="110" r:id="rId14"/>
    <sheet name="T15" sheetId="111" r:id="rId15"/>
    <sheet name="T16" sheetId="118" r:id="rId16"/>
    <sheet name="T17" sheetId="119" r:id="rId17"/>
    <sheet name="T18" sheetId="120" r:id="rId18"/>
    <sheet name="T19" sheetId="121" r:id="rId19"/>
    <sheet name="T20" sheetId="122" r:id="rId20"/>
    <sheet name="T21" sheetId="123" r:id="rId21"/>
    <sheet name="T22" sheetId="112" r:id="rId22"/>
    <sheet name="T23" sheetId="113" r:id="rId23"/>
    <sheet name="T24" sheetId="103" r:id="rId24"/>
    <sheet name="T25" sheetId="114" r:id="rId25"/>
    <sheet name="G01,G02" sheetId="100" r:id="rId26"/>
    <sheet name="G03" sheetId="124" r:id="rId27"/>
    <sheet name="G04,G05" sheetId="94" r:id="rId28"/>
    <sheet name="G06" sheetId="105" r:id="rId29"/>
    <sheet name="G07" sheetId="106" r:id="rId30"/>
    <sheet name="G08" sheetId="125" r:id="rId31"/>
    <sheet name="G09" sheetId="129" r:id="rId32"/>
    <sheet name="G10" sheetId="130" r:id="rId33"/>
    <sheet name="G11" sheetId="126" r:id="rId34"/>
    <sheet name="G12" sheetId="127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</externalReferences>
  <definedNames>
    <definedName name="\A" localSheetId="26">#REF!</definedName>
    <definedName name="\A" localSheetId="2">#REF!</definedName>
    <definedName name="\A" localSheetId="8">#REF!</definedName>
    <definedName name="\A" localSheetId="9">#REF!</definedName>
    <definedName name="\A" localSheetId="23">#REF!</definedName>
    <definedName name="\A">#REF!</definedName>
    <definedName name="\B" localSheetId="26">#REF!</definedName>
    <definedName name="\B" localSheetId="2">#REF!</definedName>
    <definedName name="\B" localSheetId="8">#REF!</definedName>
    <definedName name="\B" localSheetId="9">#REF!</definedName>
    <definedName name="\B" localSheetId="23">#REF!</definedName>
    <definedName name="\B">#REF!</definedName>
    <definedName name="\C" localSheetId="26">#REF!</definedName>
    <definedName name="\C" localSheetId="2">#REF!</definedName>
    <definedName name="\C" localSheetId="8">#REF!</definedName>
    <definedName name="\C" localSheetId="9">#REF!</definedName>
    <definedName name="\C" localSheetId="23">#REF!</definedName>
    <definedName name="\C">#REF!</definedName>
    <definedName name="\D" localSheetId="26">#REF!</definedName>
    <definedName name="\D" localSheetId="2">#REF!</definedName>
    <definedName name="\D" localSheetId="8">#REF!</definedName>
    <definedName name="\D" localSheetId="9">#REF!</definedName>
    <definedName name="\D" localSheetId="23">#REF!</definedName>
    <definedName name="\D">#REF!</definedName>
    <definedName name="\E" localSheetId="26">#REF!</definedName>
    <definedName name="\E" localSheetId="2">#REF!</definedName>
    <definedName name="\E" localSheetId="8">#REF!</definedName>
    <definedName name="\E" localSheetId="9">#REF!</definedName>
    <definedName name="\E" localSheetId="23">#REF!</definedName>
    <definedName name="\E">#REF!</definedName>
    <definedName name="\F" localSheetId="26">#REF!</definedName>
    <definedName name="\F" localSheetId="2">#REF!</definedName>
    <definedName name="\F" localSheetId="8">#REF!</definedName>
    <definedName name="\F" localSheetId="9">#REF!</definedName>
    <definedName name="\F" localSheetId="23">#REF!</definedName>
    <definedName name="\F">#REF!</definedName>
    <definedName name="\G" localSheetId="26">#REF!</definedName>
    <definedName name="\G" localSheetId="2">#REF!</definedName>
    <definedName name="\G" localSheetId="8">#REF!</definedName>
    <definedName name="\G" localSheetId="9">#REF!</definedName>
    <definedName name="\G" localSheetId="23">#REF!</definedName>
    <definedName name="\G">#REF!</definedName>
    <definedName name="\H" localSheetId="26">#REF!</definedName>
    <definedName name="\H" localSheetId="2">#REF!</definedName>
    <definedName name="\H" localSheetId="8">#REF!</definedName>
    <definedName name="\H" localSheetId="9">#REF!</definedName>
    <definedName name="\H" localSheetId="23">#REF!</definedName>
    <definedName name="\H">#REF!</definedName>
    <definedName name="\I" localSheetId="26">#REF!</definedName>
    <definedName name="\I" localSheetId="2">#REF!</definedName>
    <definedName name="\I" localSheetId="8">#REF!</definedName>
    <definedName name="\I" localSheetId="9">#REF!</definedName>
    <definedName name="\I" localSheetId="23">#REF!</definedName>
    <definedName name="\I">#REF!</definedName>
    <definedName name="\J" localSheetId="26">#REF!</definedName>
    <definedName name="\J" localSheetId="2">#REF!</definedName>
    <definedName name="\J" localSheetId="8">#REF!</definedName>
    <definedName name="\J" localSheetId="9">#REF!</definedName>
    <definedName name="\J" localSheetId="23">#REF!</definedName>
    <definedName name="\J">#REF!</definedName>
    <definedName name="\K" localSheetId="26">#REF!</definedName>
    <definedName name="\K" localSheetId="2">#REF!</definedName>
    <definedName name="\K" localSheetId="8">#REF!</definedName>
    <definedName name="\K" localSheetId="9">#REF!</definedName>
    <definedName name="\K" localSheetId="23">#REF!</definedName>
    <definedName name="\K">#REF!</definedName>
    <definedName name="\L" localSheetId="26">#REF!</definedName>
    <definedName name="\L" localSheetId="2">#REF!</definedName>
    <definedName name="\L" localSheetId="8">#REF!</definedName>
    <definedName name="\L" localSheetId="9">#REF!</definedName>
    <definedName name="\L" localSheetId="23">#REF!</definedName>
    <definedName name="\L">#REF!</definedName>
    <definedName name="\M" localSheetId="26">#REF!</definedName>
    <definedName name="\M" localSheetId="2">#REF!</definedName>
    <definedName name="\M" localSheetId="8">#REF!</definedName>
    <definedName name="\M" localSheetId="9">#REF!</definedName>
    <definedName name="\M" localSheetId="23">#REF!</definedName>
    <definedName name="\M">#REF!</definedName>
    <definedName name="\N" localSheetId="26">#REF!</definedName>
    <definedName name="\N" localSheetId="2">#REF!</definedName>
    <definedName name="\N" localSheetId="8">#REF!</definedName>
    <definedName name="\N" localSheetId="9">#REF!</definedName>
    <definedName name="\N" localSheetId="23">#REF!</definedName>
    <definedName name="\N">#REF!</definedName>
    <definedName name="\O" localSheetId="26">#REF!</definedName>
    <definedName name="\O" localSheetId="2">#REF!</definedName>
    <definedName name="\O" localSheetId="8">#REF!</definedName>
    <definedName name="\O" localSheetId="9">#REF!</definedName>
    <definedName name="\O" localSheetId="23">#REF!</definedName>
    <definedName name="\O">#REF!</definedName>
    <definedName name="\P" localSheetId="26">#REF!</definedName>
    <definedName name="\P" localSheetId="2">#REF!</definedName>
    <definedName name="\P" localSheetId="8">#REF!</definedName>
    <definedName name="\P" localSheetId="9">#REF!</definedName>
    <definedName name="\P" localSheetId="23">#REF!</definedName>
    <definedName name="\P">#REF!</definedName>
    <definedName name="\Q" localSheetId="26">#REF!</definedName>
    <definedName name="\Q" localSheetId="2">#REF!</definedName>
    <definedName name="\Q" localSheetId="8">#REF!</definedName>
    <definedName name="\Q" localSheetId="9">#REF!</definedName>
    <definedName name="\Q" localSheetId="23">#REF!</definedName>
    <definedName name="\Q">#REF!</definedName>
    <definedName name="\R" localSheetId="26">#REF!</definedName>
    <definedName name="\R" localSheetId="2">#REF!</definedName>
    <definedName name="\R" localSheetId="8">#REF!</definedName>
    <definedName name="\R" localSheetId="9">#REF!</definedName>
    <definedName name="\R" localSheetId="23">#REF!</definedName>
    <definedName name="\R">#REF!</definedName>
    <definedName name="\S" localSheetId="26">#REF!</definedName>
    <definedName name="\S" localSheetId="2">#REF!</definedName>
    <definedName name="\S" localSheetId="8">#REF!</definedName>
    <definedName name="\S" localSheetId="9">#REF!</definedName>
    <definedName name="\S" localSheetId="23">#REF!</definedName>
    <definedName name="\S">#REF!</definedName>
    <definedName name="\T" localSheetId="26">#REF!</definedName>
    <definedName name="\T" localSheetId="2">#REF!</definedName>
    <definedName name="\T" localSheetId="8">#REF!</definedName>
    <definedName name="\T" localSheetId="9">#REF!</definedName>
    <definedName name="\T" localSheetId="23">#REF!</definedName>
    <definedName name="\T">#REF!</definedName>
    <definedName name="\U" localSheetId="26">#REF!</definedName>
    <definedName name="\U" localSheetId="2">#REF!</definedName>
    <definedName name="\U" localSheetId="8">#REF!</definedName>
    <definedName name="\U" localSheetId="9">#REF!</definedName>
    <definedName name="\U" localSheetId="23">#REF!</definedName>
    <definedName name="\U">#REF!</definedName>
    <definedName name="\V" localSheetId="26">#REF!</definedName>
    <definedName name="\V" localSheetId="2">#REF!</definedName>
    <definedName name="\V" localSheetId="8">#REF!</definedName>
    <definedName name="\V" localSheetId="9">#REF!</definedName>
    <definedName name="\V" localSheetId="23">#REF!</definedName>
    <definedName name="\V">#REF!</definedName>
    <definedName name="\W" localSheetId="26">#REF!</definedName>
    <definedName name="\W" localSheetId="2">#REF!</definedName>
    <definedName name="\W" localSheetId="8">#REF!</definedName>
    <definedName name="\W" localSheetId="9">#REF!</definedName>
    <definedName name="\W" localSheetId="23">#REF!</definedName>
    <definedName name="\W">#REF!</definedName>
    <definedName name="\X" localSheetId="26">#REF!</definedName>
    <definedName name="\X" localSheetId="2">#REF!</definedName>
    <definedName name="\X" localSheetId="8">#REF!</definedName>
    <definedName name="\X" localSheetId="9">#REF!</definedName>
    <definedName name="\X" localSheetId="23">#REF!</definedName>
    <definedName name="\X">#REF!</definedName>
    <definedName name="\Y" localSheetId="26">#REF!</definedName>
    <definedName name="\Y" localSheetId="2">#REF!</definedName>
    <definedName name="\Y" localSheetId="8">#REF!</definedName>
    <definedName name="\Y" localSheetId="9">#REF!</definedName>
    <definedName name="\Y" localSheetId="23">#REF!</definedName>
    <definedName name="\Y">#REF!</definedName>
    <definedName name="\Z" localSheetId="26">#REF!</definedName>
    <definedName name="\Z" localSheetId="2">#REF!</definedName>
    <definedName name="\Z" localSheetId="8">#REF!</definedName>
    <definedName name="\Z" localSheetId="9">#REF!</definedName>
    <definedName name="\Z" localSheetId="23">#REF!</definedName>
    <definedName name="\Z">#REF!</definedName>
    <definedName name="__123Graph_A" localSheetId="26" hidden="1">#REF!</definedName>
    <definedName name="__123Graph_A" localSheetId="2" hidden="1">#REF!</definedName>
    <definedName name="__123Graph_A" localSheetId="8" hidden="1">#REF!</definedName>
    <definedName name="__123Graph_A" localSheetId="9" hidden="1">#REF!</definedName>
    <definedName name="__123Graph_A" localSheetId="23" hidden="1">#REF!</definedName>
    <definedName name="__123Graph_A" hidden="1">#REF!</definedName>
    <definedName name="__123Graph_AEXP" localSheetId="26" hidden="1">#REF!</definedName>
    <definedName name="__123Graph_AEXP" localSheetId="2" hidden="1">#REF!</definedName>
    <definedName name="__123Graph_AEXP" localSheetId="8" hidden="1">#REF!</definedName>
    <definedName name="__123Graph_AEXP" localSheetId="23" hidden="1">#REF!</definedName>
    <definedName name="__123Graph_AEXP" hidden="1">#REF!</definedName>
    <definedName name="__123Graph_ATEST1" localSheetId="9" hidden="1">[1]REER!$AZ$144:$AZ$210</definedName>
    <definedName name="__123Graph_ATEST1" localSheetId="23" hidden="1">[2]REER!$AZ$144:$AZ$210</definedName>
    <definedName name="__123Graph_ATEST1" hidden="1">[3]REER!$AZ$144:$AZ$210</definedName>
    <definedName name="__123Graph_B" localSheetId="26" hidden="1">'[4]Quarterly Program'!#REF!</definedName>
    <definedName name="__123Graph_B" localSheetId="2" hidden="1">#REF!</definedName>
    <definedName name="__123Graph_B" localSheetId="8" hidden="1">#REF!</definedName>
    <definedName name="__123Graph_B" localSheetId="9" hidden="1">#REF!</definedName>
    <definedName name="__123Graph_B" localSheetId="23" hidden="1">'[5]Quarterly Program'!#REF!</definedName>
    <definedName name="__123Graph_B" hidden="1">#REF!</definedName>
    <definedName name="__123Graph_BCurrent" localSheetId="26" hidden="1">[6]G!#REF!</definedName>
    <definedName name="__123Graph_BCurrent" localSheetId="2" hidden="1">[6]G!#REF!</definedName>
    <definedName name="__123Graph_BCurrent" localSheetId="8" hidden="1">[6]G!#REF!</definedName>
    <definedName name="__123Graph_BCurrent" localSheetId="9" hidden="1">[6]G!#REF!</definedName>
    <definedName name="__123Graph_BCurrent" localSheetId="23" hidden="1">[6]G!#REF!</definedName>
    <definedName name="__123Graph_BCurrent" hidden="1">[6]G!#REF!</definedName>
    <definedName name="__123Graph_BGDP" localSheetId="26" hidden="1">'[4]Quarterly Program'!#REF!</definedName>
    <definedName name="__123Graph_BGDP" localSheetId="2" hidden="1">'[5]Quarterly Program'!#REF!</definedName>
    <definedName name="__123Graph_BGDP" localSheetId="8" hidden="1">'[5]Quarterly Program'!#REF!</definedName>
    <definedName name="__123Graph_BGDP" localSheetId="23" hidden="1">'[5]Quarterly Program'!#REF!</definedName>
    <definedName name="__123Graph_BGDP" hidden="1">'[5]Quarterly Program'!#REF!</definedName>
    <definedName name="__123Graph_BMONEY" localSheetId="26" hidden="1">'[4]Quarterly Program'!#REF!</definedName>
    <definedName name="__123Graph_BMONEY" localSheetId="2" hidden="1">'[5]Quarterly Program'!#REF!</definedName>
    <definedName name="__123Graph_BMONEY" localSheetId="8" hidden="1">'[5]Quarterly Program'!#REF!</definedName>
    <definedName name="__123Graph_BMONEY" localSheetId="23" hidden="1">'[5]Quarterly Program'!#REF!</definedName>
    <definedName name="__123Graph_BMONEY" hidden="1">'[5]Quarterly Program'!#REF!</definedName>
    <definedName name="__123Graph_BREER3" localSheetId="9" hidden="1">[1]REER!$BB$144:$BB$212</definedName>
    <definedName name="__123Graph_BREER3" localSheetId="23" hidden="1">[2]REER!$BB$144:$BB$212</definedName>
    <definedName name="__123Graph_BREER3" hidden="1">[3]REER!$BB$144:$BB$212</definedName>
    <definedName name="__123Graph_BTEST1" localSheetId="9" hidden="1">[1]REER!$AY$144:$AY$210</definedName>
    <definedName name="__123Graph_BTEST1" localSheetId="23" hidden="1">[2]REER!$AY$144:$AY$210</definedName>
    <definedName name="__123Graph_BTEST1" hidden="1">[3]REER!$AY$144:$AY$210</definedName>
    <definedName name="__123Graph_CREER3" localSheetId="9" hidden="1">[1]REER!$BB$144:$BB$212</definedName>
    <definedName name="__123Graph_CREER3" localSheetId="23" hidden="1">[2]REER!$BB$144:$BB$212</definedName>
    <definedName name="__123Graph_CREER3" hidden="1">[3]REER!$BB$144:$BB$212</definedName>
    <definedName name="__123Graph_CTEST1" localSheetId="9" hidden="1">[1]REER!$BK$140:$BK$140</definedName>
    <definedName name="__123Graph_CTEST1" localSheetId="23" hidden="1">[2]REER!$BK$140:$BK$140</definedName>
    <definedName name="__123Graph_CTEST1" hidden="1">[3]REER!$BK$140:$BK$140</definedName>
    <definedName name="__123Graph_DREER3" localSheetId="9" hidden="1">[1]REER!$BB$144:$BB$210</definedName>
    <definedName name="__123Graph_DREER3" localSheetId="23" hidden="1">[2]REER!$BB$144:$BB$210</definedName>
    <definedName name="__123Graph_DREER3" hidden="1">[3]REER!$BB$144:$BB$210</definedName>
    <definedName name="__123Graph_DTEST1" localSheetId="9" hidden="1">[1]REER!$BB$144:$BB$210</definedName>
    <definedName name="__123Graph_DTEST1" localSheetId="23" hidden="1">[2]REER!$BB$144:$BB$210</definedName>
    <definedName name="__123Graph_DTEST1" hidden="1">[3]REER!$BB$144:$BB$210</definedName>
    <definedName name="__123Graph_EREER3" localSheetId="9" hidden="1">[1]REER!$BR$144:$BR$211</definedName>
    <definedName name="__123Graph_EREER3" localSheetId="23" hidden="1">[2]REER!$BR$144:$BR$211</definedName>
    <definedName name="__123Graph_EREER3" hidden="1">[3]REER!$BR$144:$BR$211</definedName>
    <definedName name="__123Graph_ETEST1" localSheetId="9" hidden="1">[1]REER!$BR$144:$BR$211</definedName>
    <definedName name="__123Graph_ETEST1" localSheetId="23" hidden="1">[2]REER!$BR$144:$BR$211</definedName>
    <definedName name="__123Graph_ETEST1" hidden="1">[3]REER!$BR$144:$BR$211</definedName>
    <definedName name="__123Graph_FREER3" localSheetId="9" hidden="1">[1]REER!$BN$140:$BN$140</definedName>
    <definedName name="__123Graph_FREER3" localSheetId="23" hidden="1">[2]REER!$BN$140:$BN$140</definedName>
    <definedName name="__123Graph_FREER3" hidden="1">[3]REER!$BN$140:$BN$140</definedName>
    <definedName name="__123Graph_FTEST1" localSheetId="9" hidden="1">[1]REER!$BN$140:$BN$140</definedName>
    <definedName name="__123Graph_FTEST1" localSheetId="23" hidden="1">[2]REER!$BN$140:$BN$140</definedName>
    <definedName name="__123Graph_FTEST1" hidden="1">[3]REER!$BN$140:$BN$140</definedName>
    <definedName name="__123Graph_X" localSheetId="26" hidden="1">[7]EdssGeeGAS!#REF!</definedName>
    <definedName name="__123Graph_X" localSheetId="2" hidden="1">'[8]i2-KA'!#REF!</definedName>
    <definedName name="__123Graph_X" localSheetId="8" hidden="1">'[8]i2-KA'!#REF!</definedName>
    <definedName name="__123Graph_X" localSheetId="9" hidden="1">'[8]i2-KA'!#REF!</definedName>
    <definedName name="__123Graph_X" localSheetId="23" hidden="1">[9]EdssGeeGAS!#REF!</definedName>
    <definedName name="__123Graph_X" hidden="1">'[8]i2-KA'!#REF!</definedName>
    <definedName name="__123Graph_XCurrent" localSheetId="26" hidden="1">'[8]i2-KA'!#REF!</definedName>
    <definedName name="__123Graph_XCurrent" localSheetId="2" hidden="1">'[8]i2-KA'!#REF!</definedName>
    <definedName name="__123Graph_XCurrent" localSheetId="8" hidden="1">'[8]i2-KA'!#REF!</definedName>
    <definedName name="__123Graph_XCurrent" localSheetId="9" hidden="1">'[8]i2-KA'!#REF!</definedName>
    <definedName name="__123Graph_XCurrent" localSheetId="23" hidden="1">'[8]i2-KA'!#REF!</definedName>
    <definedName name="__123Graph_XCurrent" hidden="1">'[8]i2-KA'!#REF!</definedName>
    <definedName name="__123Graph_XEXP" localSheetId="26" hidden="1">[7]EdssGeeGAS!#REF!</definedName>
    <definedName name="__123Graph_XEXP" localSheetId="2" hidden="1">[9]EdssGeeGAS!#REF!</definedName>
    <definedName name="__123Graph_XEXP" localSheetId="8" hidden="1">[9]EdssGeeGAS!#REF!</definedName>
    <definedName name="__123Graph_XEXP" localSheetId="23" hidden="1">[9]EdssGeeGAS!#REF!</definedName>
    <definedName name="__123Graph_XEXP" hidden="1">[9]EdssGeeGAS!#REF!</definedName>
    <definedName name="__123Graph_XChart1" localSheetId="26" hidden="1">'[8]i2-KA'!#REF!</definedName>
    <definedName name="__123Graph_XChart1" localSheetId="2" hidden="1">'[8]i2-KA'!#REF!</definedName>
    <definedName name="__123Graph_XChart1" localSheetId="8" hidden="1">'[8]i2-KA'!#REF!</definedName>
    <definedName name="__123Graph_XChart1" localSheetId="9" hidden="1">'[8]i2-KA'!#REF!</definedName>
    <definedName name="__123Graph_XChart1" localSheetId="23" hidden="1">'[8]i2-KA'!#REF!</definedName>
    <definedName name="__123Graph_XChart1" hidden="1">'[8]i2-KA'!#REF!</definedName>
    <definedName name="__123Graph_XChart2" localSheetId="26" hidden="1">'[8]i2-KA'!#REF!</definedName>
    <definedName name="__123Graph_XChart2" localSheetId="2" hidden="1">'[8]i2-KA'!#REF!</definedName>
    <definedName name="__123Graph_XChart2" localSheetId="8" hidden="1">'[8]i2-KA'!#REF!</definedName>
    <definedName name="__123Graph_XChart2" localSheetId="9" hidden="1">'[8]i2-KA'!#REF!</definedName>
    <definedName name="__123Graph_XChart2" localSheetId="23" hidden="1">'[8]i2-KA'!#REF!</definedName>
    <definedName name="__123Graph_XChart2" hidden="1">'[8]i2-KA'!#REF!</definedName>
    <definedName name="__123Graph_XTEST1" localSheetId="9" hidden="1">[1]REER!$C$9:$C$75</definedName>
    <definedName name="__123Graph_XTEST1" localSheetId="23" hidden="1">[2]REER!$C$9:$C$75</definedName>
    <definedName name="__123Graph_XTEST1" hidden="1">[3]REER!$C$9:$C$75</definedName>
    <definedName name="__BOP1" localSheetId="26">#REF!</definedName>
    <definedName name="__BOP1" localSheetId="2">#REF!</definedName>
    <definedName name="__BOP1" localSheetId="8">#REF!</definedName>
    <definedName name="__BOP1" localSheetId="23">#REF!</definedName>
    <definedName name="__BOP1">#REF!</definedName>
    <definedName name="__BOP2" localSheetId="26">[10]BoP!#REF!</definedName>
    <definedName name="__BOP2" localSheetId="2">[10]BoP!#REF!</definedName>
    <definedName name="__BOP2" localSheetId="8">[10]BoP!#REF!</definedName>
    <definedName name="__BOP2" localSheetId="9">[10]BoP!#REF!</definedName>
    <definedName name="__BOP2" localSheetId="23">[10]BoP!#REF!</definedName>
    <definedName name="__BOP2">[10]BoP!#REF!</definedName>
    <definedName name="__dat1" localSheetId="26">'[11]work Q real'!#REF!</definedName>
    <definedName name="__dat1" localSheetId="2">'[11]work Q real'!#REF!</definedName>
    <definedName name="__dat1" localSheetId="8">'[11]work Q real'!#REF!</definedName>
    <definedName name="__dat1" localSheetId="9">'[11]work Q real'!#REF!</definedName>
    <definedName name="__dat1" localSheetId="23">'[11]work Q real'!#REF!</definedName>
    <definedName name="__dat1">'[11]work Q real'!#REF!</definedName>
    <definedName name="__dat2" localSheetId="26">#REF!</definedName>
    <definedName name="__dat2" localSheetId="2">#REF!</definedName>
    <definedName name="__dat2" localSheetId="8">#REF!</definedName>
    <definedName name="__dat2" localSheetId="23">#REF!</definedName>
    <definedName name="__dat2">#REF!</definedName>
    <definedName name="__EXP5" localSheetId="26">#REF!</definedName>
    <definedName name="__EXP5" localSheetId="2">#REF!</definedName>
    <definedName name="__EXP5" localSheetId="8">#REF!</definedName>
    <definedName name="__EXP5" localSheetId="9">#REF!</definedName>
    <definedName name="__EXP5" localSheetId="23">#REF!</definedName>
    <definedName name="__EXP5">#REF!</definedName>
    <definedName name="__EXP6" localSheetId="26">#REF!</definedName>
    <definedName name="__EXP6" localSheetId="2">#REF!</definedName>
    <definedName name="__EXP6" localSheetId="8">#REF!</definedName>
    <definedName name="__EXP6" localSheetId="9">#REF!</definedName>
    <definedName name="__EXP6" localSheetId="23">#REF!</definedName>
    <definedName name="__EXP6">#REF!</definedName>
    <definedName name="__EXP7" localSheetId="26">#REF!</definedName>
    <definedName name="__EXP7" localSheetId="2">#REF!</definedName>
    <definedName name="__EXP7" localSheetId="8">#REF!</definedName>
    <definedName name="__EXP7" localSheetId="9">#REF!</definedName>
    <definedName name="__EXP7" localSheetId="23">#REF!</definedName>
    <definedName name="__EXP7">#REF!</definedName>
    <definedName name="__EXP9" localSheetId="26">#REF!</definedName>
    <definedName name="__EXP9" localSheetId="2">#REF!</definedName>
    <definedName name="__EXP9" localSheetId="8">#REF!</definedName>
    <definedName name="__EXP9" localSheetId="9">#REF!</definedName>
    <definedName name="__EXP9" localSheetId="23">#REF!</definedName>
    <definedName name="__EXP9">#REF!</definedName>
    <definedName name="__IMP10" localSheetId="26">#REF!</definedName>
    <definedName name="__IMP10" localSheetId="2">#REF!</definedName>
    <definedName name="__IMP10" localSheetId="8">#REF!</definedName>
    <definedName name="__IMP10" localSheetId="23">#REF!</definedName>
    <definedName name="__IMP10">#REF!</definedName>
    <definedName name="__IMP2" localSheetId="26">#REF!</definedName>
    <definedName name="__IMP2" localSheetId="2">#REF!</definedName>
    <definedName name="__IMP2" localSheetId="8">#REF!</definedName>
    <definedName name="__IMP2" localSheetId="9">#REF!</definedName>
    <definedName name="__IMP2" localSheetId="23">#REF!</definedName>
    <definedName name="__IMP2">#REF!</definedName>
    <definedName name="__IMP4" localSheetId="26">#REF!</definedName>
    <definedName name="__IMP4" localSheetId="2">#REF!</definedName>
    <definedName name="__IMP4" localSheetId="8">#REF!</definedName>
    <definedName name="__IMP4" localSheetId="9">#REF!</definedName>
    <definedName name="__IMP4" localSheetId="23">#REF!</definedName>
    <definedName name="__IMP4">#REF!</definedName>
    <definedName name="__IMP6" localSheetId="26">#REF!</definedName>
    <definedName name="__IMP6" localSheetId="2">#REF!</definedName>
    <definedName name="__IMP6" localSheetId="8">#REF!</definedName>
    <definedName name="__IMP6" localSheetId="9">#REF!</definedName>
    <definedName name="__IMP6" localSheetId="23">#REF!</definedName>
    <definedName name="__IMP6">#REF!</definedName>
    <definedName name="__IMP7" localSheetId="26">#REF!</definedName>
    <definedName name="__IMP7" localSheetId="2">#REF!</definedName>
    <definedName name="__IMP7" localSheetId="8">#REF!</definedName>
    <definedName name="__IMP7" localSheetId="9">#REF!</definedName>
    <definedName name="__IMP7" localSheetId="23">#REF!</definedName>
    <definedName name="__IMP7">#REF!</definedName>
    <definedName name="__IMP8" localSheetId="26">#REF!</definedName>
    <definedName name="__IMP8" localSheetId="2">#REF!</definedName>
    <definedName name="__IMP8" localSheetId="8">#REF!</definedName>
    <definedName name="__IMP8" localSheetId="23">#REF!</definedName>
    <definedName name="__IMP8">#REF!</definedName>
    <definedName name="__MTS2" localSheetId="26">'[12]Annual Tables'!#REF!</definedName>
    <definedName name="__MTS2" localSheetId="2">'[12]Annual Tables'!#REF!</definedName>
    <definedName name="__MTS2" localSheetId="8">'[12]Annual Tables'!#REF!</definedName>
    <definedName name="__MTS2" localSheetId="9">'[12]Annual Tables'!#REF!</definedName>
    <definedName name="__MTS2" localSheetId="23">'[12]Annual Tables'!#REF!</definedName>
    <definedName name="__MTS2">'[12]Annual Tables'!#REF!</definedName>
    <definedName name="__OUT1" localSheetId="26">#REF!</definedName>
    <definedName name="__OUT1" localSheetId="2">#REF!</definedName>
    <definedName name="__OUT1" localSheetId="8">#REF!</definedName>
    <definedName name="__OUT1" localSheetId="23">#REF!</definedName>
    <definedName name="__OUT1">#REF!</definedName>
    <definedName name="__OUT2" localSheetId="26">#REF!</definedName>
    <definedName name="__OUT2" localSheetId="2">#REF!</definedName>
    <definedName name="__OUT2" localSheetId="8">#REF!</definedName>
    <definedName name="__OUT2" localSheetId="23">#REF!</definedName>
    <definedName name="__OUT2">#REF!</definedName>
    <definedName name="__PAG2" localSheetId="26">[12]Index!#REF!</definedName>
    <definedName name="__PAG2" localSheetId="2">[12]Index!#REF!</definedName>
    <definedName name="__PAG2" localSheetId="8">[12]Index!#REF!</definedName>
    <definedName name="__PAG2" localSheetId="9">[12]Index!#REF!</definedName>
    <definedName name="__PAG2" localSheetId="23">[12]Index!#REF!</definedName>
    <definedName name="__PAG2">[12]Index!#REF!</definedName>
    <definedName name="__PAG3" localSheetId="26">[12]Index!#REF!</definedName>
    <definedName name="__PAG3" localSheetId="2">[12]Index!#REF!</definedName>
    <definedName name="__PAG3" localSheetId="8">[12]Index!#REF!</definedName>
    <definedName name="__PAG3" localSheetId="9">[12]Index!#REF!</definedName>
    <definedName name="__PAG3" localSheetId="23">[12]Index!#REF!</definedName>
    <definedName name="__PAG3">[12]Index!#REF!</definedName>
    <definedName name="__PAG4" localSheetId="26">[12]Index!#REF!</definedName>
    <definedName name="__PAG4" localSheetId="2">[12]Index!#REF!</definedName>
    <definedName name="__PAG4" localSheetId="8">[12]Index!#REF!</definedName>
    <definedName name="__PAG4" localSheetId="9">[12]Index!#REF!</definedName>
    <definedName name="__PAG4" localSheetId="23">[12]Index!#REF!</definedName>
    <definedName name="__PAG4">[12]Index!#REF!</definedName>
    <definedName name="__PAG5" localSheetId="26">[12]Index!#REF!</definedName>
    <definedName name="__PAG5" localSheetId="2">[12]Index!#REF!</definedName>
    <definedName name="__PAG5" localSheetId="8">[12]Index!#REF!</definedName>
    <definedName name="__PAG5" localSheetId="9">[12]Index!#REF!</definedName>
    <definedName name="__PAG5" localSheetId="23">[12]Index!#REF!</definedName>
    <definedName name="__PAG5">[12]Index!#REF!</definedName>
    <definedName name="__PAG6" localSheetId="26">[12]Index!#REF!</definedName>
    <definedName name="__PAG6" localSheetId="2">[12]Index!#REF!</definedName>
    <definedName name="__PAG6" localSheetId="8">[12]Index!#REF!</definedName>
    <definedName name="__PAG6" localSheetId="9">[12]Index!#REF!</definedName>
    <definedName name="__PAG6" localSheetId="23">[12]Index!#REF!</definedName>
    <definedName name="__PAG6">[12]Index!#REF!</definedName>
    <definedName name="__PAG7" localSheetId="26">#REF!</definedName>
    <definedName name="__PAG7" localSheetId="2">#REF!</definedName>
    <definedName name="__PAG7" localSheetId="8">#REF!</definedName>
    <definedName name="__PAG7" localSheetId="23">#REF!</definedName>
    <definedName name="__PAG7">#REF!</definedName>
    <definedName name="__pro2001" localSheetId="23">[13]pro2001!$A$1:$B$72</definedName>
    <definedName name="__pro2001">[14]pro2001!$A$1:$B$72</definedName>
    <definedName name="__RES2" localSheetId="26">[10]RES!#REF!</definedName>
    <definedName name="__RES2" localSheetId="2">[10]RES!#REF!</definedName>
    <definedName name="__RES2" localSheetId="8">[10]RES!#REF!</definedName>
    <definedName name="__RES2" localSheetId="9">[10]RES!#REF!</definedName>
    <definedName name="__RES2" localSheetId="23">[10]RES!#REF!</definedName>
    <definedName name="__RES2">[10]RES!#REF!</definedName>
    <definedName name="__TAB1" localSheetId="26">#REF!</definedName>
    <definedName name="__TAB1" localSheetId="2">#REF!</definedName>
    <definedName name="__TAB1" localSheetId="8">#REF!</definedName>
    <definedName name="__TAB1" localSheetId="23">#REF!</definedName>
    <definedName name="__TAB1">#REF!</definedName>
    <definedName name="__TAB10" localSheetId="26">#REF!</definedName>
    <definedName name="__TAB10" localSheetId="2">#REF!</definedName>
    <definedName name="__TAB10" localSheetId="8">#REF!</definedName>
    <definedName name="__TAB10" localSheetId="23">#REF!</definedName>
    <definedName name="__TAB10">#REF!</definedName>
    <definedName name="__TAB12" localSheetId="26">#REF!</definedName>
    <definedName name="__TAB12" localSheetId="2">#REF!</definedName>
    <definedName name="__TAB12" localSheetId="8">#REF!</definedName>
    <definedName name="__TAB12" localSheetId="23">#REF!</definedName>
    <definedName name="__TAB12">#REF!</definedName>
    <definedName name="__Tab19" localSheetId="26">#REF!</definedName>
    <definedName name="__Tab19" localSheetId="2">#REF!</definedName>
    <definedName name="__Tab19" localSheetId="8">#REF!</definedName>
    <definedName name="__Tab19" localSheetId="23">#REF!</definedName>
    <definedName name="__Tab19">#REF!</definedName>
    <definedName name="__TAB2" localSheetId="26">#REF!</definedName>
    <definedName name="__TAB2" localSheetId="2">#REF!</definedName>
    <definedName name="__TAB2" localSheetId="8">#REF!</definedName>
    <definedName name="__TAB2" localSheetId="23">#REF!</definedName>
    <definedName name="__TAB2">#REF!</definedName>
    <definedName name="__Tab20" localSheetId="26">#REF!</definedName>
    <definedName name="__Tab20" localSheetId="2">#REF!</definedName>
    <definedName name="__Tab20" localSheetId="8">#REF!</definedName>
    <definedName name="__Tab20" localSheetId="23">#REF!</definedName>
    <definedName name="__Tab20">#REF!</definedName>
    <definedName name="__Tab21" localSheetId="26">#REF!</definedName>
    <definedName name="__Tab21" localSheetId="2">#REF!</definedName>
    <definedName name="__Tab21" localSheetId="8">#REF!</definedName>
    <definedName name="__Tab21" localSheetId="23">#REF!</definedName>
    <definedName name="__Tab21">#REF!</definedName>
    <definedName name="__Tab22" localSheetId="26">#REF!</definedName>
    <definedName name="__Tab22" localSheetId="2">#REF!</definedName>
    <definedName name="__Tab22" localSheetId="8">#REF!</definedName>
    <definedName name="__Tab22" localSheetId="23">#REF!</definedName>
    <definedName name="__Tab22">#REF!</definedName>
    <definedName name="__Tab23" localSheetId="26">#REF!</definedName>
    <definedName name="__Tab23" localSheetId="2">#REF!</definedName>
    <definedName name="__Tab23" localSheetId="8">#REF!</definedName>
    <definedName name="__Tab23" localSheetId="23">#REF!</definedName>
    <definedName name="__Tab23">#REF!</definedName>
    <definedName name="__Tab24" localSheetId="26">#REF!</definedName>
    <definedName name="__Tab24" localSheetId="2">#REF!</definedName>
    <definedName name="__Tab24" localSheetId="8">#REF!</definedName>
    <definedName name="__Tab24" localSheetId="23">#REF!</definedName>
    <definedName name="__Tab24">#REF!</definedName>
    <definedName name="__Tab26" localSheetId="26">#REF!</definedName>
    <definedName name="__Tab26" localSheetId="2">#REF!</definedName>
    <definedName name="__Tab26" localSheetId="8">#REF!</definedName>
    <definedName name="__Tab26" localSheetId="23">#REF!</definedName>
    <definedName name="__Tab26">#REF!</definedName>
    <definedName name="__Tab27" localSheetId="26">#REF!</definedName>
    <definedName name="__Tab27" localSheetId="2">#REF!</definedName>
    <definedName name="__Tab27" localSheetId="8">#REF!</definedName>
    <definedName name="__Tab27" localSheetId="23">#REF!</definedName>
    <definedName name="__Tab27">#REF!</definedName>
    <definedName name="__Tab28" localSheetId="26">#REF!</definedName>
    <definedName name="__Tab28" localSheetId="2">#REF!</definedName>
    <definedName name="__Tab28" localSheetId="8">#REF!</definedName>
    <definedName name="__Tab28" localSheetId="23">#REF!</definedName>
    <definedName name="__Tab28">#REF!</definedName>
    <definedName name="__Tab29" localSheetId="26">#REF!</definedName>
    <definedName name="__Tab29" localSheetId="2">#REF!</definedName>
    <definedName name="__Tab29" localSheetId="8">#REF!</definedName>
    <definedName name="__Tab29" localSheetId="23">#REF!</definedName>
    <definedName name="__Tab29">#REF!</definedName>
    <definedName name="__TAB3" localSheetId="26">#REF!</definedName>
    <definedName name="__TAB3" localSheetId="2">#REF!</definedName>
    <definedName name="__TAB3" localSheetId="8">#REF!</definedName>
    <definedName name="__TAB3" localSheetId="23">#REF!</definedName>
    <definedName name="__TAB3">#REF!</definedName>
    <definedName name="__Tab30" localSheetId="26">#REF!</definedName>
    <definedName name="__Tab30" localSheetId="2">#REF!</definedName>
    <definedName name="__Tab30" localSheetId="8">#REF!</definedName>
    <definedName name="__Tab30" localSheetId="23">#REF!</definedName>
    <definedName name="__Tab30">#REF!</definedName>
    <definedName name="__Tab31" localSheetId="26">#REF!</definedName>
    <definedName name="__Tab31" localSheetId="2">#REF!</definedName>
    <definedName name="__Tab31" localSheetId="8">#REF!</definedName>
    <definedName name="__Tab31" localSheetId="23">#REF!</definedName>
    <definedName name="__Tab31">#REF!</definedName>
    <definedName name="__Tab32" localSheetId="26">#REF!</definedName>
    <definedName name="__Tab32" localSheetId="2">#REF!</definedName>
    <definedName name="__Tab32" localSheetId="8">#REF!</definedName>
    <definedName name="__Tab32" localSheetId="23">#REF!</definedName>
    <definedName name="__Tab32">#REF!</definedName>
    <definedName name="__Tab33" localSheetId="26">#REF!</definedName>
    <definedName name="__Tab33" localSheetId="2">#REF!</definedName>
    <definedName name="__Tab33" localSheetId="8">#REF!</definedName>
    <definedName name="__Tab33" localSheetId="23">#REF!</definedName>
    <definedName name="__Tab33">#REF!</definedName>
    <definedName name="__Tab34" localSheetId="26">#REF!</definedName>
    <definedName name="__Tab34" localSheetId="2">#REF!</definedName>
    <definedName name="__Tab34" localSheetId="8">#REF!</definedName>
    <definedName name="__Tab34" localSheetId="23">#REF!</definedName>
    <definedName name="__Tab34">#REF!</definedName>
    <definedName name="__Tab35" localSheetId="26">#REF!</definedName>
    <definedName name="__Tab35" localSheetId="2">#REF!</definedName>
    <definedName name="__Tab35" localSheetId="8">#REF!</definedName>
    <definedName name="__Tab35" localSheetId="23">#REF!</definedName>
    <definedName name="__Tab35">#REF!</definedName>
    <definedName name="__TAB4" localSheetId="26">#REF!</definedName>
    <definedName name="__TAB4" localSheetId="2">#REF!</definedName>
    <definedName name="__TAB4" localSheetId="8">#REF!</definedName>
    <definedName name="__TAB4" localSheetId="23">#REF!</definedName>
    <definedName name="__TAB4">#REF!</definedName>
    <definedName name="__TAB5" localSheetId="26">#REF!</definedName>
    <definedName name="__TAB5" localSheetId="2">#REF!</definedName>
    <definedName name="__TAB5" localSheetId="8">#REF!</definedName>
    <definedName name="__TAB5" localSheetId="23">#REF!</definedName>
    <definedName name="__TAB5">#REF!</definedName>
    <definedName name="__tab6" localSheetId="26">#REF!</definedName>
    <definedName name="__tab6" localSheetId="2">#REF!</definedName>
    <definedName name="__tab6" localSheetId="8">#REF!</definedName>
    <definedName name="__tab6" localSheetId="23">#REF!</definedName>
    <definedName name="__tab6">#REF!</definedName>
    <definedName name="__TAB7" localSheetId="26">#REF!</definedName>
    <definedName name="__TAB7" localSheetId="2">#REF!</definedName>
    <definedName name="__TAB7" localSheetId="8">#REF!</definedName>
    <definedName name="__TAB7" localSheetId="9">#REF!</definedName>
    <definedName name="__TAB7" localSheetId="23">#REF!</definedName>
    <definedName name="__TAB7">#REF!</definedName>
    <definedName name="__TAB8" localSheetId="26">#REF!</definedName>
    <definedName name="__TAB8" localSheetId="2">#REF!</definedName>
    <definedName name="__TAB8" localSheetId="8">#REF!</definedName>
    <definedName name="__TAB8" localSheetId="23">#REF!</definedName>
    <definedName name="__TAB8">#REF!</definedName>
    <definedName name="__tab9" localSheetId="26">#REF!</definedName>
    <definedName name="__tab9" localSheetId="2">#REF!</definedName>
    <definedName name="__tab9" localSheetId="8">#REF!</definedName>
    <definedName name="__tab9" localSheetId="23">#REF!</definedName>
    <definedName name="__tab9">#REF!</definedName>
    <definedName name="__TB41" localSheetId="26">#REF!</definedName>
    <definedName name="__TB41" localSheetId="2">#REF!</definedName>
    <definedName name="__TB41" localSheetId="8">#REF!</definedName>
    <definedName name="__TB41" localSheetId="23">#REF!</definedName>
    <definedName name="__TB41">#REF!</definedName>
    <definedName name="__WEO1" localSheetId="26">#REF!</definedName>
    <definedName name="__WEO1" localSheetId="2">#REF!</definedName>
    <definedName name="__WEO1" localSheetId="8">#REF!</definedName>
    <definedName name="__WEO1" localSheetId="23">#REF!</definedName>
    <definedName name="__WEO1">#REF!</definedName>
    <definedName name="__WEO2" localSheetId="26">#REF!</definedName>
    <definedName name="__WEO2" localSheetId="2">#REF!</definedName>
    <definedName name="__WEO2" localSheetId="8">#REF!</definedName>
    <definedName name="__WEO2" localSheetId="23">#REF!</definedName>
    <definedName name="__WEO2">#REF!</definedName>
    <definedName name="_1_123Graph_A" localSheetId="26" hidden="1">#REF!</definedName>
    <definedName name="_1_123Graph_A" localSheetId="2" hidden="1">#REF!</definedName>
    <definedName name="_1_123Graph_A" localSheetId="8" hidden="1">#REF!</definedName>
    <definedName name="_1_123Graph_A" localSheetId="23" hidden="1">#REF!</definedName>
    <definedName name="_1_123Graph_A" hidden="1">#REF!</definedName>
    <definedName name="_10__123Graph_ACHART_8" hidden="1">'[15]Employment Data Sectors (wages)'!$W$8175:$W$8186</definedName>
    <definedName name="_102__123Graph_CCHART_3" localSheetId="9" hidden="1">'[16]Employment Data Sectors (wages)'!$C$11:$C$8185</definedName>
    <definedName name="_103__123Graph_CCHART_3" hidden="1">'[17]Employment Data Sectors (wages)'!$C$11:$C$8185</definedName>
    <definedName name="_107__123Graph_CCHART_4" localSheetId="9" hidden="1">'[16]Employment Data Sectors (wages)'!$C$12:$C$23</definedName>
    <definedName name="_108__123Graph_CCHART_4" hidden="1">'[17]Employment Data Sectors (wages)'!$C$12:$C$23</definedName>
    <definedName name="_11__123Graph_BCHART_1" hidden="1">'[15]Employment Data Sectors (wages)'!$B$8173:$B$8184</definedName>
    <definedName name="_112__123Graph_CCHART_5" localSheetId="9" hidden="1">'[16]Employment Data Sectors (wages)'!$C$24:$C$35</definedName>
    <definedName name="_113__123Graph_CCHART_5" hidden="1">'[17]Employment Data Sectors (wages)'!$C$24:$C$35</definedName>
    <definedName name="_117__123Graph_CCHART_6" localSheetId="9" hidden="1">'[16]Employment Data Sectors (wages)'!$U$49:$U$8103</definedName>
    <definedName name="_118__123Graph_CCHART_6" hidden="1">'[17]Employment Data Sectors (wages)'!$U$49:$U$8103</definedName>
    <definedName name="_12__123Graph_ACHART_1" localSheetId="9" hidden="1">'[16]Employment Data Sectors (wages)'!$A$8173:$A$8184</definedName>
    <definedName name="_12__123Graph_ACHART_2" hidden="1">'[18]Employment Data Sectors (wages)'!$A$8173:$A$8184</definedName>
    <definedName name="_12__123Graph_BCHART_2" hidden="1">'[15]Employment Data Sectors (wages)'!$B$8173:$B$8184</definedName>
    <definedName name="_122__123Graph_CCHART_7" localSheetId="9" hidden="1">'[16]Employment Data Sectors (wages)'!$Y$14:$Y$25</definedName>
    <definedName name="_123__123Graph_CCHART_7" hidden="1">'[17]Employment Data Sectors (wages)'!$Y$14:$Y$25</definedName>
    <definedName name="_123Graph_AB" localSheetId="26" hidden="1">#REF!</definedName>
    <definedName name="_123Graph_AB" localSheetId="2" hidden="1">#REF!</definedName>
    <definedName name="_123Graph_AB" localSheetId="8" hidden="1">#REF!</definedName>
    <definedName name="_123Graph_AB" localSheetId="9" hidden="1">#REF!</definedName>
    <definedName name="_123Graph_AB" localSheetId="23" hidden="1">#REF!</definedName>
    <definedName name="_123Graph_AB" hidden="1">#REF!</definedName>
    <definedName name="_123Graph_B" localSheetId="26" hidden="1">#REF!</definedName>
    <definedName name="_123Graph_B" localSheetId="2" hidden="1">#REF!</definedName>
    <definedName name="_123Graph_B" localSheetId="8" hidden="1">#REF!</definedName>
    <definedName name="_123Graph_B" localSheetId="9" hidden="1">#REF!</definedName>
    <definedName name="_123Graph_B" localSheetId="23" hidden="1">#REF!</definedName>
    <definedName name="_123Graph_B" hidden="1">#REF!</definedName>
    <definedName name="_123Graph_DB" localSheetId="26" hidden="1">#REF!</definedName>
    <definedName name="_123Graph_DB" localSheetId="2" hidden="1">#REF!</definedName>
    <definedName name="_123Graph_DB" localSheetId="8" hidden="1">#REF!</definedName>
    <definedName name="_123Graph_DB" localSheetId="9" hidden="1">#REF!</definedName>
    <definedName name="_123Graph_DB" localSheetId="23" hidden="1">#REF!</definedName>
    <definedName name="_123Graph_DB" hidden="1">#REF!</definedName>
    <definedName name="_123Graph_EB" localSheetId="26" hidden="1">#REF!</definedName>
    <definedName name="_123Graph_EB" localSheetId="2" hidden="1">#REF!</definedName>
    <definedName name="_123Graph_EB" localSheetId="8" hidden="1">#REF!</definedName>
    <definedName name="_123Graph_EB" localSheetId="23" hidden="1">#REF!</definedName>
    <definedName name="_123Graph_EB" hidden="1">#REF!</definedName>
    <definedName name="_123Graph_FB" localSheetId="26" hidden="1">#REF!</definedName>
    <definedName name="_123Graph_FB" localSheetId="2" hidden="1">#REF!</definedName>
    <definedName name="_123Graph_FB" localSheetId="8" hidden="1">#REF!</definedName>
    <definedName name="_123Graph_FB" localSheetId="23" hidden="1">#REF!</definedName>
    <definedName name="_123Graph_FB" hidden="1">#REF!</definedName>
    <definedName name="_127__123Graph_CCHART_8" localSheetId="9" hidden="1">'[16]Employment Data Sectors (wages)'!$W$14:$W$25</definedName>
    <definedName name="_128__123Graph_CCHART_8" hidden="1">'[17]Employment Data Sectors (wages)'!$W$14:$W$25</definedName>
    <definedName name="_13__123Graph_ACHART_1" hidden="1">'[17]Employment Data Sectors (wages)'!$A$8173:$A$8184</definedName>
    <definedName name="_13__123Graph_BCHART_3" hidden="1">'[15]Employment Data Sectors (wages)'!$B$11:$B$8185</definedName>
    <definedName name="_132__123Graph_DCHART_7" localSheetId="9" hidden="1">'[16]Employment Data Sectors (wages)'!$Y$26:$Y$37</definedName>
    <definedName name="_132Graph_CB" localSheetId="26" hidden="1">#REF!</definedName>
    <definedName name="_132Graph_CB" localSheetId="2" hidden="1">#REF!</definedName>
    <definedName name="_132Graph_CB" localSheetId="8" hidden="1">#REF!</definedName>
    <definedName name="_132Graph_CB" localSheetId="9" hidden="1">#REF!</definedName>
    <definedName name="_132Graph_CB" localSheetId="23" hidden="1">#REF!</definedName>
    <definedName name="_132Graph_CB" hidden="1">#REF!</definedName>
    <definedName name="_133__123Graph_DCHART_7" hidden="1">'[17]Employment Data Sectors (wages)'!$Y$26:$Y$37</definedName>
    <definedName name="_137__123Graph_DCHART_8" localSheetId="9" hidden="1">'[16]Employment Data Sectors (wages)'!$W$26:$W$37</definedName>
    <definedName name="_138__123Graph_DCHART_8" hidden="1">'[17]Employment Data Sectors (wages)'!$W$26:$W$37</definedName>
    <definedName name="_14__123Graph_BCHART_4" hidden="1">'[15]Employment Data Sectors (wages)'!$B$12:$B$23</definedName>
    <definedName name="_142__123Graph_ECHART_7" localSheetId="9" hidden="1">'[16]Employment Data Sectors (wages)'!$Y$38:$Y$49</definedName>
    <definedName name="_143__123Graph_ECHART_7" hidden="1">'[17]Employment Data Sectors (wages)'!$Y$38:$Y$49</definedName>
    <definedName name="_147__123Graph_ECHART_8" localSheetId="9" hidden="1">'[16]Employment Data Sectors (wages)'!$H$86:$H$99</definedName>
    <definedName name="_148__123Graph_ECHART_8" hidden="1">'[17]Employment Data Sectors (wages)'!$H$86:$H$99</definedName>
    <definedName name="_15__123Graph_ACHART_3" hidden="1">'[18]Employment Data Sectors (wages)'!$A$11:$A$8185</definedName>
    <definedName name="_15__123Graph_BCHART_5" hidden="1">'[15]Employment Data Sectors (wages)'!$B$24:$B$35</definedName>
    <definedName name="_152__123Graph_FCHART_8" localSheetId="9" hidden="1">'[16]Employment Data Sectors (wages)'!$H$6:$H$17</definedName>
    <definedName name="_153__123Graph_FCHART_8" hidden="1">'[17]Employment Data Sectors (wages)'!$H$6:$H$17</definedName>
    <definedName name="_16__123Graph_BCHART_6" hidden="1">'[15]Employment Data Sectors (wages)'!$AS$49:$AS$8103</definedName>
    <definedName name="_17__123Graph_ACHART_2" localSheetId="9" hidden="1">'[16]Employment Data Sectors (wages)'!$A$8173:$A$8184</definedName>
    <definedName name="_17__123Graph_BCHART_7" hidden="1">'[15]Employment Data Sectors (wages)'!$Y$13:$Y$8187</definedName>
    <definedName name="_18__123Graph_ACHART_2" hidden="1">'[17]Employment Data Sectors (wages)'!$A$8173:$A$8184</definedName>
    <definedName name="_18__123Graph_ACHART_4" hidden="1">'[18]Employment Data Sectors (wages)'!$A$12:$A$23</definedName>
    <definedName name="_18__123Graph_BCHART_8" hidden="1">'[15]Employment Data Sectors (wages)'!$W$13:$W$8187</definedName>
    <definedName name="_19__123Graph_CCHART_1" hidden="1">'[15]Employment Data Sectors (wages)'!$C$8173:$C$8184</definedName>
    <definedName name="_1992BOPB" localSheetId="26">#REF!</definedName>
    <definedName name="_1992BOPB" localSheetId="2">#REF!</definedName>
    <definedName name="_1992BOPB" localSheetId="8">#REF!</definedName>
    <definedName name="_1992BOPB" localSheetId="23">#REF!</definedName>
    <definedName name="_1992BOPB">#REF!</definedName>
    <definedName name="_20__123Graph_CCHART_2" hidden="1">'[15]Employment Data Sectors (wages)'!$C$8173:$C$8184</definedName>
    <definedName name="_21__123Graph_ACHART_5" hidden="1">'[18]Employment Data Sectors (wages)'!$A$24:$A$35</definedName>
    <definedName name="_21__123Graph_CCHART_3" hidden="1">'[15]Employment Data Sectors (wages)'!$C$11:$C$8185</definedName>
    <definedName name="_22__123Graph_ACHART_3" localSheetId="9" hidden="1">'[16]Employment Data Sectors (wages)'!$A$11:$A$8185</definedName>
    <definedName name="_22__123Graph_CCHART_4" hidden="1">'[15]Employment Data Sectors (wages)'!$C$12:$C$23</definedName>
    <definedName name="_23__123Graph_ACHART_3" hidden="1">'[17]Employment Data Sectors (wages)'!$A$11:$A$8185</definedName>
    <definedName name="_23__123Graph_CCHART_5" hidden="1">'[15]Employment Data Sectors (wages)'!$C$24:$C$35</definedName>
    <definedName name="_24__123Graph_ACHART_6" hidden="1">'[18]Employment Data Sectors (wages)'!$Y$49:$Y$8103</definedName>
    <definedName name="_24__123Graph_CCHART_6" hidden="1">'[15]Employment Data Sectors (wages)'!$U$49:$U$8103</definedName>
    <definedName name="_25__123Graph_CCHART_7" hidden="1">'[15]Employment Data Sectors (wages)'!$Y$14:$Y$25</definedName>
    <definedName name="_26__123Graph_CCHART_8" hidden="1">'[15]Employment Data Sectors (wages)'!$W$14:$W$25</definedName>
    <definedName name="_27__123Graph_ACHART_4" localSheetId="9" hidden="1">'[16]Employment Data Sectors (wages)'!$A$12:$A$23</definedName>
    <definedName name="_27__123Graph_ACHART_7" hidden="1">'[18]Employment Data Sectors (wages)'!$Y$8175:$Y$8186</definedName>
    <definedName name="_27__123Graph_DCHART_7" hidden="1">'[15]Employment Data Sectors (wages)'!$Y$26:$Y$37</definedName>
    <definedName name="_28__123Graph_ACHART_4" hidden="1">'[17]Employment Data Sectors (wages)'!$A$12:$A$23</definedName>
    <definedName name="_28__123Graph_DCHART_8" hidden="1">'[15]Employment Data Sectors (wages)'!$W$26:$W$37</definedName>
    <definedName name="_29__123Graph_ECHART_7" hidden="1">'[15]Employment Data Sectors (wages)'!$Y$38:$Y$49</definedName>
    <definedName name="_2Macros_Import_.qbop" localSheetId="2">[19]!'[Macros Import].qbop'</definedName>
    <definedName name="_2Macros_Import_.qbop" localSheetId="8">[19]!'[Macros Import].qbop'</definedName>
    <definedName name="_2Macros_Import_.qbop">[19]!'[Macros Import].qbop'</definedName>
    <definedName name="_3__123Graph_ACHART_1" hidden="1">'[15]Employment Data Sectors (wages)'!$A$8173:$A$8184</definedName>
    <definedName name="_30__123Graph_ACHART_8" hidden="1">'[18]Employment Data Sectors (wages)'!$W$8175:$W$8186</definedName>
    <definedName name="_30__123Graph_ECHART_8" hidden="1">'[15]Employment Data Sectors (wages)'!$H$86:$H$99</definedName>
    <definedName name="_31__123Graph_FCHART_8" hidden="1">'[15]Employment Data Sectors (wages)'!$H$6:$H$17</definedName>
    <definedName name="_32__123Graph_ACHART_5" localSheetId="9" hidden="1">'[16]Employment Data Sectors (wages)'!$A$24:$A$35</definedName>
    <definedName name="_33__123Graph_ACHART_5" hidden="1">'[17]Employment Data Sectors (wages)'!$A$24:$A$35</definedName>
    <definedName name="_33__123Graph_BCHART_1" hidden="1">'[18]Employment Data Sectors (wages)'!$B$8173:$B$8184</definedName>
    <definedName name="_36__123Graph_BCHART_2" hidden="1">'[18]Employment Data Sectors (wages)'!$B$8173:$B$8184</definedName>
    <definedName name="_37__123Graph_ACHART_6" localSheetId="9" hidden="1">'[16]Employment Data Sectors (wages)'!$Y$49:$Y$8103</definedName>
    <definedName name="_38__123Graph_ACHART_6" hidden="1">'[17]Employment Data Sectors (wages)'!$Y$49:$Y$8103</definedName>
    <definedName name="_39__123Graph_BCHART_3" hidden="1">'[18]Employment Data Sectors (wages)'!$B$11:$B$8185</definedName>
    <definedName name="_4__123Graph_ACHART_2" hidden="1">'[15]Employment Data Sectors (wages)'!$A$8173:$A$8184</definedName>
    <definedName name="_42__123Graph_ACHART_7" localSheetId="9" hidden="1">'[16]Employment Data Sectors (wages)'!$Y$8175:$Y$8186</definedName>
    <definedName name="_42__123Graph_BCHART_4" hidden="1">'[18]Employment Data Sectors (wages)'!$B$12:$B$23</definedName>
    <definedName name="_43__123Graph_ACHART_7" hidden="1">'[17]Employment Data Sectors (wages)'!$Y$8175:$Y$8186</definedName>
    <definedName name="_45__123Graph_BCHART_5" hidden="1">'[18]Employment Data Sectors (wages)'!$B$24:$B$35</definedName>
    <definedName name="_47__123Graph_ACHART_8" localSheetId="9" hidden="1">'[16]Employment Data Sectors (wages)'!$W$8175:$W$8186</definedName>
    <definedName name="_48__123Graph_ACHART_8" hidden="1">'[17]Employment Data Sectors (wages)'!$W$8175:$W$8186</definedName>
    <definedName name="_48__123Graph_BCHART_6" hidden="1">'[18]Employment Data Sectors (wages)'!$AS$49:$AS$8103</definedName>
    <definedName name="_5__123Graph_ACHART_3" hidden="1">'[15]Employment Data Sectors (wages)'!$A$11:$A$8185</definedName>
    <definedName name="_51__123Graph_BCHART_7" hidden="1">'[18]Employment Data Sectors (wages)'!$Y$13:$Y$8187</definedName>
    <definedName name="_52__123Graph_BCHART_1" localSheetId="9" hidden="1">'[16]Employment Data Sectors (wages)'!$B$8173:$B$8184</definedName>
    <definedName name="_53__123Graph_BCHART_1" hidden="1">'[17]Employment Data Sectors (wages)'!$B$8173:$B$8184</definedName>
    <definedName name="_54__123Graph_BCHART_8" hidden="1">'[18]Employment Data Sectors (wages)'!$W$13:$W$8187</definedName>
    <definedName name="_57__123Graph_BCHART_2" localSheetId="9" hidden="1">'[16]Employment Data Sectors (wages)'!$B$8173:$B$8184</definedName>
    <definedName name="_57__123Graph_CCHART_1" hidden="1">'[18]Employment Data Sectors (wages)'!$C$8173:$C$8184</definedName>
    <definedName name="_58__123Graph_BCHART_2" hidden="1">'[17]Employment Data Sectors (wages)'!$B$8173:$B$8184</definedName>
    <definedName name="_6__123Graph_ACHART_4" hidden="1">'[15]Employment Data Sectors (wages)'!$A$12:$A$23</definedName>
    <definedName name="_60__123Graph_CCHART_2" hidden="1">'[18]Employment Data Sectors (wages)'!$C$8173:$C$8184</definedName>
    <definedName name="_62__123Graph_BCHART_3" localSheetId="9" hidden="1">'[16]Employment Data Sectors (wages)'!$B$11:$B$8185</definedName>
    <definedName name="_63__123Graph_BCHART_3" hidden="1">'[17]Employment Data Sectors (wages)'!$B$11:$B$8185</definedName>
    <definedName name="_63__123Graph_CCHART_3" hidden="1">'[18]Employment Data Sectors (wages)'!$C$11:$C$8185</definedName>
    <definedName name="_66__123Graph_CCHART_4" hidden="1">'[18]Employment Data Sectors (wages)'!$C$12:$C$23</definedName>
    <definedName name="_67__123Graph_BCHART_4" localSheetId="9" hidden="1">'[16]Employment Data Sectors (wages)'!$B$12:$B$23</definedName>
    <definedName name="_68__123Graph_BCHART_4" hidden="1">'[17]Employment Data Sectors (wages)'!$B$12:$B$23</definedName>
    <definedName name="_69__123Graph_CCHART_5" hidden="1">'[18]Employment Data Sectors (wages)'!$C$24:$C$35</definedName>
    <definedName name="_6Macros_Import_.qbop" localSheetId="2">[19]!'[Macros Import].qbop'</definedName>
    <definedName name="_6Macros_Import_.qbop" localSheetId="8">[19]!'[Macros Import].qbop'</definedName>
    <definedName name="_6Macros_Import_.qbop">[19]!'[Macros Import].qbop'</definedName>
    <definedName name="_7__123Graph_ACHART_5" hidden="1">'[15]Employment Data Sectors (wages)'!$A$24:$A$35</definedName>
    <definedName name="_72__123Graph_BCHART_5" localSheetId="9" hidden="1">'[16]Employment Data Sectors (wages)'!$B$24:$B$35</definedName>
    <definedName name="_72__123Graph_CCHART_6" hidden="1">'[18]Employment Data Sectors (wages)'!$U$49:$U$8103</definedName>
    <definedName name="_73__123Graph_BCHART_5" hidden="1">'[17]Employment Data Sectors (wages)'!$B$24:$B$35</definedName>
    <definedName name="_75__123Graph_CCHART_7" hidden="1">'[18]Employment Data Sectors (wages)'!$Y$14:$Y$25</definedName>
    <definedName name="_77__123Graph_BCHART_6" localSheetId="9" hidden="1">'[16]Employment Data Sectors (wages)'!$AS$49:$AS$8103</definedName>
    <definedName name="_78__123Graph_BCHART_6" hidden="1">'[17]Employment Data Sectors (wages)'!$AS$49:$AS$8103</definedName>
    <definedName name="_78__123Graph_CCHART_8" hidden="1">'[18]Employment Data Sectors (wages)'!$W$14:$W$25</definedName>
    <definedName name="_7Macros_Import_.qbop" localSheetId="9">[19]!'[Macros Import].qbop'</definedName>
    <definedName name="_8__123Graph_ACHART_6" hidden="1">'[15]Employment Data Sectors (wages)'!$Y$49:$Y$8103</definedName>
    <definedName name="_81__123Graph_DCHART_7" hidden="1">'[18]Employment Data Sectors (wages)'!$Y$26:$Y$37</definedName>
    <definedName name="_82__123Graph_BCHART_7" localSheetId="9" hidden="1">'[16]Employment Data Sectors (wages)'!$Y$13:$Y$8187</definedName>
    <definedName name="_83__123Graph_BCHART_7" hidden="1">'[17]Employment Data Sectors (wages)'!$Y$13:$Y$8187</definedName>
    <definedName name="_84__123Graph_DCHART_8" hidden="1">'[18]Employment Data Sectors (wages)'!$W$26:$W$37</definedName>
    <definedName name="_87__123Graph_BCHART_8" localSheetId="9" hidden="1">'[16]Employment Data Sectors (wages)'!$W$13:$W$8187</definedName>
    <definedName name="_87__123Graph_ECHART_7" hidden="1">'[18]Employment Data Sectors (wages)'!$Y$38:$Y$49</definedName>
    <definedName name="_88__123Graph_BCHART_8" hidden="1">'[17]Employment Data Sectors (wages)'!$W$13:$W$8187</definedName>
    <definedName name="_8Macros_Import_.qbop" localSheetId="2">[19]!'[Macros Import].qbop'</definedName>
    <definedName name="_8Macros_Import_.qbop" localSheetId="8">[19]!'[Macros Import].qbop'</definedName>
    <definedName name="_8Macros_Import_.qbop">[19]!'[Macros Import].qbop'</definedName>
    <definedName name="_9__123Graph_ACHART_1" hidden="1">'[18]Employment Data Sectors (wages)'!$A$8173:$A$8184</definedName>
    <definedName name="_9__123Graph_ACHART_7" hidden="1">'[15]Employment Data Sectors (wages)'!$Y$8175:$Y$8186</definedName>
    <definedName name="_90__123Graph_ECHART_8" hidden="1">'[18]Employment Data Sectors (wages)'!$H$86:$H$99</definedName>
    <definedName name="_92__123Graph_CCHART_1" localSheetId="9" hidden="1">'[16]Employment Data Sectors (wages)'!$C$8173:$C$8184</definedName>
    <definedName name="_93__123Graph_CCHART_1" hidden="1">'[17]Employment Data Sectors (wages)'!$C$8173:$C$8184</definedName>
    <definedName name="_93__123Graph_FCHART_8" hidden="1">'[18]Employment Data Sectors (wages)'!$H$6:$H$17</definedName>
    <definedName name="_97__123Graph_CCHART_2" localSheetId="9" hidden="1">'[16]Employment Data Sectors (wages)'!$C$8173:$C$8184</definedName>
    <definedName name="_98__123Graph_CCHART_2" hidden="1">'[17]Employment Data Sectors (wages)'!$C$8173:$C$8184</definedName>
    <definedName name="_BOP1" localSheetId="26">#REF!</definedName>
    <definedName name="_BOP1" localSheetId="2">#REF!</definedName>
    <definedName name="_BOP1" localSheetId="8">#REF!</definedName>
    <definedName name="_BOP1" localSheetId="9">#REF!</definedName>
    <definedName name="_BOP1" localSheetId="23">#REF!</definedName>
    <definedName name="_BOP1">#REF!</definedName>
    <definedName name="_BOP2" localSheetId="26">[10]BoP!#REF!</definedName>
    <definedName name="_BOP2" localSheetId="2">[10]BoP!#REF!</definedName>
    <definedName name="_BOP2" localSheetId="8">[10]BoP!#REF!</definedName>
    <definedName name="_BOP2" localSheetId="9">[10]BoP!#REF!</definedName>
    <definedName name="_BOP2" localSheetId="23">[10]BoP!#REF!</definedName>
    <definedName name="_BOP2">[10]BoP!#REF!</definedName>
    <definedName name="_dat1" localSheetId="26">'[11]work Q real'!#REF!</definedName>
    <definedName name="_dat1" localSheetId="2">'[11]work Q real'!#REF!</definedName>
    <definedName name="_dat1" localSheetId="8">'[11]work Q real'!#REF!</definedName>
    <definedName name="_dat1" localSheetId="9">'[11]work Q real'!#REF!</definedName>
    <definedName name="_dat1" localSheetId="23">'[11]work Q real'!#REF!</definedName>
    <definedName name="_dat1">'[11]work Q real'!#REF!</definedName>
    <definedName name="_dat2" localSheetId="26">#REF!</definedName>
    <definedName name="_dat2" localSheetId="2">#REF!</definedName>
    <definedName name="_dat2" localSheetId="8">#REF!</definedName>
    <definedName name="_dat2" localSheetId="9">#REF!</definedName>
    <definedName name="_dat2" localSheetId="23">#REF!</definedName>
    <definedName name="_dat2">#REF!</definedName>
    <definedName name="_EXP5" localSheetId="26">#REF!</definedName>
    <definedName name="_EXP5" localSheetId="2">#REF!</definedName>
    <definedName name="_EXP5" localSheetId="8">#REF!</definedName>
    <definedName name="_EXP5" localSheetId="9">#REF!</definedName>
    <definedName name="_EXP5" localSheetId="23">#REF!</definedName>
    <definedName name="_EXP5">#REF!</definedName>
    <definedName name="_EXP6" localSheetId="26">#REF!</definedName>
    <definedName name="_EXP6" localSheetId="2">#REF!</definedName>
    <definedName name="_EXP6" localSheetId="8">#REF!</definedName>
    <definedName name="_EXP6" localSheetId="9">#REF!</definedName>
    <definedName name="_EXP6" localSheetId="23">#REF!</definedName>
    <definedName name="_EXP6">#REF!</definedName>
    <definedName name="_EXP7" localSheetId="26">#REF!</definedName>
    <definedName name="_EXP7" localSheetId="2">#REF!</definedName>
    <definedName name="_EXP7" localSheetId="8">#REF!</definedName>
    <definedName name="_EXP7" localSheetId="9">#REF!</definedName>
    <definedName name="_EXP7" localSheetId="23">#REF!</definedName>
    <definedName name="_EXP7">#REF!</definedName>
    <definedName name="_EXP9" localSheetId="26">#REF!</definedName>
    <definedName name="_EXP9" localSheetId="2">#REF!</definedName>
    <definedName name="_EXP9" localSheetId="8">#REF!</definedName>
    <definedName name="_EXP9" localSheetId="9">#REF!</definedName>
    <definedName name="_EXP9" localSheetId="23">#REF!</definedName>
    <definedName name="_EXP9">#REF!</definedName>
    <definedName name="_Fill" localSheetId="26" hidden="1">#REF!</definedName>
    <definedName name="_Fill" localSheetId="2" hidden="1">#REF!</definedName>
    <definedName name="_Fill" localSheetId="8" hidden="1">#REF!</definedName>
    <definedName name="_Fill" localSheetId="23" hidden="1">#REF!</definedName>
    <definedName name="_Fill" hidden="1">#REF!</definedName>
    <definedName name="_IMP10" localSheetId="26">#REF!</definedName>
    <definedName name="_IMP10" localSheetId="2">#REF!</definedName>
    <definedName name="_IMP10" localSheetId="8">#REF!</definedName>
    <definedName name="_IMP10" localSheetId="9">#REF!</definedName>
    <definedName name="_IMP10" localSheetId="23">#REF!</definedName>
    <definedName name="_IMP10">#REF!</definedName>
    <definedName name="_IMP2" localSheetId="26">#REF!</definedName>
    <definedName name="_IMP2" localSheetId="2">#REF!</definedName>
    <definedName name="_IMP2" localSheetId="8">#REF!</definedName>
    <definedName name="_IMP2" localSheetId="9">#REF!</definedName>
    <definedName name="_IMP2" localSheetId="23">#REF!</definedName>
    <definedName name="_IMP2">#REF!</definedName>
    <definedName name="_IMP4" localSheetId="26">#REF!</definedName>
    <definedName name="_IMP4" localSheetId="2">#REF!</definedName>
    <definedName name="_IMP4" localSheetId="8">#REF!</definedName>
    <definedName name="_IMP4" localSheetId="9">#REF!</definedName>
    <definedName name="_IMP4" localSheetId="23">#REF!</definedName>
    <definedName name="_IMP4">#REF!</definedName>
    <definedName name="_IMP6" localSheetId="26">#REF!</definedName>
    <definedName name="_IMP6" localSheetId="2">#REF!</definedName>
    <definedName name="_IMP6" localSheetId="8">#REF!</definedName>
    <definedName name="_IMP6" localSheetId="9">#REF!</definedName>
    <definedName name="_IMP6" localSheetId="23">#REF!</definedName>
    <definedName name="_IMP6">#REF!</definedName>
    <definedName name="_IMP7" localSheetId="26">#REF!</definedName>
    <definedName name="_IMP7" localSheetId="2">#REF!</definedName>
    <definedName name="_IMP7" localSheetId="8">#REF!</definedName>
    <definedName name="_IMP7" localSheetId="9">#REF!</definedName>
    <definedName name="_IMP7" localSheetId="23">#REF!</definedName>
    <definedName name="_IMP7">#REF!</definedName>
    <definedName name="_IMP8" localSheetId="26">#REF!</definedName>
    <definedName name="_IMP8" localSheetId="2">#REF!</definedName>
    <definedName name="_IMP8" localSheetId="8">#REF!</definedName>
    <definedName name="_IMP8" localSheetId="9">#REF!</definedName>
    <definedName name="_IMP8" localSheetId="23">#REF!</definedName>
    <definedName name="_IMP8">#REF!</definedName>
    <definedName name="_MTS2" localSheetId="26">'[12]Annual Tables'!#REF!</definedName>
    <definedName name="_MTS2" localSheetId="2">'[12]Annual Tables'!#REF!</definedName>
    <definedName name="_MTS2" localSheetId="8">'[12]Annual Tables'!#REF!</definedName>
    <definedName name="_MTS2" localSheetId="9">'[12]Annual Tables'!#REF!</definedName>
    <definedName name="_MTS2" localSheetId="23">'[12]Annual Tables'!#REF!</definedName>
    <definedName name="_MTS2">'[12]Annual Tables'!#REF!</definedName>
    <definedName name="_Order1" localSheetId="23" hidden="1">0</definedName>
    <definedName name="_Order1" hidden="1">255</definedName>
    <definedName name="_Order2" localSheetId="23" hidden="1">0</definedName>
    <definedName name="_Order2" hidden="1">255</definedName>
    <definedName name="_OUT1" localSheetId="26">#REF!</definedName>
    <definedName name="_OUT1" localSheetId="2">#REF!</definedName>
    <definedName name="_OUT1" localSheetId="8">#REF!</definedName>
    <definedName name="_OUT1" localSheetId="9">#REF!</definedName>
    <definedName name="_OUT1" localSheetId="23">#REF!</definedName>
    <definedName name="_OUT1">#REF!</definedName>
    <definedName name="_OUT2" localSheetId="26">#REF!</definedName>
    <definedName name="_OUT2" localSheetId="2">#REF!</definedName>
    <definedName name="_OUT2" localSheetId="8">#REF!</definedName>
    <definedName name="_OUT2" localSheetId="9">#REF!</definedName>
    <definedName name="_OUT2" localSheetId="23">#REF!</definedName>
    <definedName name="_OUT2">#REF!</definedName>
    <definedName name="_PAG2" localSheetId="26">[12]Index!#REF!</definedName>
    <definedName name="_PAG2" localSheetId="2">[12]Index!#REF!</definedName>
    <definedName name="_PAG2" localSheetId="8">[12]Index!#REF!</definedName>
    <definedName name="_PAG2" localSheetId="9">[12]Index!#REF!</definedName>
    <definedName name="_PAG2" localSheetId="23">[12]Index!#REF!</definedName>
    <definedName name="_PAG2">[12]Index!#REF!</definedName>
    <definedName name="_PAG3" localSheetId="26">[12]Index!#REF!</definedName>
    <definedName name="_PAG3" localSheetId="2">[12]Index!#REF!</definedName>
    <definedName name="_PAG3" localSheetId="8">[12]Index!#REF!</definedName>
    <definedName name="_PAG3" localSheetId="9">[12]Index!#REF!</definedName>
    <definedName name="_PAG3" localSheetId="23">[12]Index!#REF!</definedName>
    <definedName name="_PAG3">[12]Index!#REF!</definedName>
    <definedName name="_PAG4" localSheetId="26">[12]Index!#REF!</definedName>
    <definedName name="_PAG4" localSheetId="2">[12]Index!#REF!</definedName>
    <definedName name="_PAG4" localSheetId="8">[12]Index!#REF!</definedName>
    <definedName name="_PAG4" localSheetId="9">[12]Index!#REF!</definedName>
    <definedName name="_PAG4" localSheetId="23">[12]Index!#REF!</definedName>
    <definedName name="_PAG4">[12]Index!#REF!</definedName>
    <definedName name="_PAG5" localSheetId="26">[12]Index!#REF!</definedName>
    <definedName name="_PAG5" localSheetId="2">[12]Index!#REF!</definedName>
    <definedName name="_PAG5" localSheetId="8">[12]Index!#REF!</definedName>
    <definedName name="_PAG5" localSheetId="9">[12]Index!#REF!</definedName>
    <definedName name="_PAG5" localSheetId="23">[12]Index!#REF!</definedName>
    <definedName name="_PAG5">[12]Index!#REF!</definedName>
    <definedName name="_PAG6" localSheetId="26">[12]Index!#REF!</definedName>
    <definedName name="_PAG6" localSheetId="2">[12]Index!#REF!</definedName>
    <definedName name="_PAG6" localSheetId="8">[12]Index!#REF!</definedName>
    <definedName name="_PAG6" localSheetId="9">[12]Index!#REF!</definedName>
    <definedName name="_PAG6" localSheetId="23">[12]Index!#REF!</definedName>
    <definedName name="_PAG6">[12]Index!#REF!</definedName>
    <definedName name="_PAG7" localSheetId="26">#REF!</definedName>
    <definedName name="_PAG7" localSheetId="2">#REF!</definedName>
    <definedName name="_PAG7" localSheetId="8">#REF!</definedName>
    <definedName name="_PAG7" localSheetId="9">#REF!</definedName>
    <definedName name="_PAG7" localSheetId="23">#REF!</definedName>
    <definedName name="_PAG7">#REF!</definedName>
    <definedName name="_pro2001" localSheetId="23">[13]pro2001!$A$1:$B$72</definedName>
    <definedName name="_pro2001">[14]pro2001!$A$1:$B$72</definedName>
    <definedName name="_Regression_X" localSheetId="26" hidden="1">#REF!</definedName>
    <definedName name="_Regression_X" localSheetId="2" hidden="1">#REF!</definedName>
    <definedName name="_Regression_X" localSheetId="8" hidden="1">#REF!</definedName>
    <definedName name="_Regression_X" localSheetId="23" hidden="1">#REF!</definedName>
    <definedName name="_Regression_X" hidden="1">#REF!</definedName>
    <definedName name="_Regression_Y" localSheetId="26" hidden="1">#REF!</definedName>
    <definedName name="_Regression_Y" localSheetId="2" hidden="1">#REF!</definedName>
    <definedName name="_Regression_Y" localSheetId="8" hidden="1">#REF!</definedName>
    <definedName name="_Regression_Y" localSheetId="23" hidden="1">#REF!</definedName>
    <definedName name="_Regression_Y" hidden="1">#REF!</definedName>
    <definedName name="_RES2" localSheetId="26">[10]RES!#REF!</definedName>
    <definedName name="_RES2" localSheetId="2">[10]RES!#REF!</definedName>
    <definedName name="_RES2" localSheetId="8">[10]RES!#REF!</definedName>
    <definedName name="_RES2" localSheetId="9">[10]RES!#REF!</definedName>
    <definedName name="_RES2" localSheetId="23">[10]RES!#REF!</definedName>
    <definedName name="_RES2">[10]RES!#REF!</definedName>
    <definedName name="_RULC" localSheetId="9">[1]REER!$BA$144:$BA$206</definedName>
    <definedName name="_RULC" localSheetId="23">[2]REER!$BA$144:$BA$206</definedName>
    <definedName name="_RULC">[3]REER!$BA$144:$BA$206</definedName>
    <definedName name="_TAB1" localSheetId="26">#REF!</definedName>
    <definedName name="_TAB1" localSheetId="2">#REF!</definedName>
    <definedName name="_TAB1" localSheetId="8">#REF!</definedName>
    <definedName name="_TAB1" localSheetId="9">#REF!</definedName>
    <definedName name="_TAB1" localSheetId="23">#REF!</definedName>
    <definedName name="_TAB1">#REF!</definedName>
    <definedName name="_TAB10" localSheetId="26">#REF!</definedName>
    <definedName name="_TAB10" localSheetId="2">#REF!</definedName>
    <definedName name="_TAB10" localSheetId="8">#REF!</definedName>
    <definedName name="_TAB10" localSheetId="9">#REF!</definedName>
    <definedName name="_TAB10" localSheetId="23">#REF!</definedName>
    <definedName name="_TAB10">#REF!</definedName>
    <definedName name="_TAB12" localSheetId="26">#REF!</definedName>
    <definedName name="_TAB12" localSheetId="2">#REF!</definedName>
    <definedName name="_TAB12" localSheetId="8">#REF!</definedName>
    <definedName name="_TAB12" localSheetId="9">#REF!</definedName>
    <definedName name="_TAB12" localSheetId="23">#REF!</definedName>
    <definedName name="_TAB12">#REF!</definedName>
    <definedName name="_Tab19" localSheetId="26">#REF!</definedName>
    <definedName name="_Tab19" localSheetId="2">#REF!</definedName>
    <definedName name="_Tab19" localSheetId="8">#REF!</definedName>
    <definedName name="_Tab19" localSheetId="9">#REF!</definedName>
    <definedName name="_Tab19" localSheetId="23">#REF!</definedName>
    <definedName name="_Tab19">#REF!</definedName>
    <definedName name="_TAB2" localSheetId="26">#REF!</definedName>
    <definedName name="_TAB2" localSheetId="2">#REF!</definedName>
    <definedName name="_TAB2" localSheetId="8">#REF!</definedName>
    <definedName name="_TAB2" localSheetId="9">#REF!</definedName>
    <definedName name="_TAB2" localSheetId="23">#REF!</definedName>
    <definedName name="_TAB2">#REF!</definedName>
    <definedName name="_Tab20" localSheetId="26">#REF!</definedName>
    <definedName name="_Tab20" localSheetId="2">#REF!</definedName>
    <definedName name="_Tab20" localSheetId="8">#REF!</definedName>
    <definedName name="_Tab20" localSheetId="9">#REF!</definedName>
    <definedName name="_Tab20" localSheetId="23">#REF!</definedName>
    <definedName name="_Tab20">#REF!</definedName>
    <definedName name="_Tab21" localSheetId="26">#REF!</definedName>
    <definedName name="_Tab21" localSheetId="2">#REF!</definedName>
    <definedName name="_Tab21" localSheetId="8">#REF!</definedName>
    <definedName name="_Tab21" localSheetId="9">#REF!</definedName>
    <definedName name="_Tab21" localSheetId="23">#REF!</definedName>
    <definedName name="_Tab21">#REF!</definedName>
    <definedName name="_Tab22" localSheetId="26">#REF!</definedName>
    <definedName name="_Tab22" localSheetId="2">#REF!</definedName>
    <definedName name="_Tab22" localSheetId="8">#REF!</definedName>
    <definedName name="_Tab22" localSheetId="9">#REF!</definedName>
    <definedName name="_Tab22" localSheetId="23">#REF!</definedName>
    <definedName name="_Tab22">#REF!</definedName>
    <definedName name="_Tab23" localSheetId="26">#REF!</definedName>
    <definedName name="_Tab23" localSheetId="2">#REF!</definedName>
    <definedName name="_Tab23" localSheetId="8">#REF!</definedName>
    <definedName name="_Tab23" localSheetId="9">#REF!</definedName>
    <definedName name="_Tab23" localSheetId="23">#REF!</definedName>
    <definedName name="_Tab23">#REF!</definedName>
    <definedName name="_Tab24" localSheetId="26">#REF!</definedName>
    <definedName name="_Tab24" localSheetId="2">#REF!</definedName>
    <definedName name="_Tab24" localSheetId="8">#REF!</definedName>
    <definedName name="_Tab24" localSheetId="9">#REF!</definedName>
    <definedName name="_Tab24" localSheetId="23">#REF!</definedName>
    <definedName name="_Tab24">#REF!</definedName>
    <definedName name="_Tab26" localSheetId="26">#REF!</definedName>
    <definedName name="_Tab26" localSheetId="2">#REF!</definedName>
    <definedName name="_Tab26" localSheetId="8">#REF!</definedName>
    <definedName name="_Tab26" localSheetId="9">#REF!</definedName>
    <definedName name="_Tab26" localSheetId="23">#REF!</definedName>
    <definedName name="_Tab26">#REF!</definedName>
    <definedName name="_Tab27" localSheetId="26">#REF!</definedName>
    <definedName name="_Tab27" localSheetId="2">#REF!</definedName>
    <definedName name="_Tab27" localSheetId="8">#REF!</definedName>
    <definedName name="_Tab27" localSheetId="9">#REF!</definedName>
    <definedName name="_Tab27" localSheetId="23">#REF!</definedName>
    <definedName name="_Tab27">#REF!</definedName>
    <definedName name="_Tab28" localSheetId="26">#REF!</definedName>
    <definedName name="_Tab28" localSheetId="2">#REF!</definedName>
    <definedName name="_Tab28" localSheetId="8">#REF!</definedName>
    <definedName name="_Tab28" localSheetId="9">#REF!</definedName>
    <definedName name="_Tab28" localSheetId="23">#REF!</definedName>
    <definedName name="_Tab28">#REF!</definedName>
    <definedName name="_Tab29" localSheetId="26">#REF!</definedName>
    <definedName name="_Tab29" localSheetId="2">#REF!</definedName>
    <definedName name="_Tab29" localSheetId="8">#REF!</definedName>
    <definedName name="_Tab29" localSheetId="9">#REF!</definedName>
    <definedName name="_Tab29" localSheetId="23">#REF!</definedName>
    <definedName name="_Tab29">#REF!</definedName>
    <definedName name="_TAB3" localSheetId="26">#REF!</definedName>
    <definedName name="_TAB3" localSheetId="2">#REF!</definedName>
    <definedName name="_TAB3" localSheetId="8">#REF!</definedName>
    <definedName name="_TAB3" localSheetId="9">#REF!</definedName>
    <definedName name="_TAB3" localSheetId="23">#REF!</definedName>
    <definedName name="_TAB3">#REF!</definedName>
    <definedName name="_Tab30" localSheetId="26">#REF!</definedName>
    <definedName name="_Tab30" localSheetId="2">#REF!</definedName>
    <definedName name="_Tab30" localSheetId="8">#REF!</definedName>
    <definedName name="_Tab30" localSheetId="9">#REF!</definedName>
    <definedName name="_Tab30" localSheetId="23">#REF!</definedName>
    <definedName name="_Tab30">#REF!</definedName>
    <definedName name="_Tab31" localSheetId="26">#REF!</definedName>
    <definedName name="_Tab31" localSheetId="2">#REF!</definedName>
    <definedName name="_Tab31" localSheetId="8">#REF!</definedName>
    <definedName name="_Tab31" localSheetId="9">#REF!</definedName>
    <definedName name="_Tab31" localSheetId="23">#REF!</definedName>
    <definedName name="_Tab31">#REF!</definedName>
    <definedName name="_Tab32" localSheetId="26">#REF!</definedName>
    <definedName name="_Tab32" localSheetId="2">#REF!</definedName>
    <definedName name="_Tab32" localSheetId="8">#REF!</definedName>
    <definedName name="_Tab32" localSheetId="9">#REF!</definedName>
    <definedName name="_Tab32" localSheetId="23">#REF!</definedName>
    <definedName name="_Tab32">#REF!</definedName>
    <definedName name="_Tab33" localSheetId="26">#REF!</definedName>
    <definedName name="_Tab33" localSheetId="2">#REF!</definedName>
    <definedName name="_Tab33" localSheetId="8">#REF!</definedName>
    <definedName name="_Tab33" localSheetId="9">#REF!</definedName>
    <definedName name="_Tab33" localSheetId="23">#REF!</definedName>
    <definedName name="_Tab33">#REF!</definedName>
    <definedName name="_Tab34" localSheetId="26">#REF!</definedName>
    <definedName name="_Tab34" localSheetId="2">#REF!</definedName>
    <definedName name="_Tab34" localSheetId="8">#REF!</definedName>
    <definedName name="_Tab34" localSheetId="9">#REF!</definedName>
    <definedName name="_Tab34" localSheetId="23">#REF!</definedName>
    <definedName name="_Tab34">#REF!</definedName>
    <definedName name="_Tab35" localSheetId="26">#REF!</definedName>
    <definedName name="_Tab35" localSheetId="2">#REF!</definedName>
    <definedName name="_Tab35" localSheetId="8">#REF!</definedName>
    <definedName name="_Tab35" localSheetId="9">#REF!</definedName>
    <definedName name="_Tab35" localSheetId="23">#REF!</definedName>
    <definedName name="_Tab35">#REF!</definedName>
    <definedName name="_TAB4" localSheetId="26">#REF!</definedName>
    <definedName name="_TAB4" localSheetId="2">#REF!</definedName>
    <definedName name="_TAB4" localSheetId="8">#REF!</definedName>
    <definedName name="_TAB4" localSheetId="9">#REF!</definedName>
    <definedName name="_TAB4" localSheetId="23">#REF!</definedName>
    <definedName name="_TAB4">#REF!</definedName>
    <definedName name="_TAB5" localSheetId="26">#REF!</definedName>
    <definedName name="_TAB5" localSheetId="2">#REF!</definedName>
    <definedName name="_TAB5" localSheetId="8">#REF!</definedName>
    <definedName name="_TAB5" localSheetId="9">#REF!</definedName>
    <definedName name="_TAB5" localSheetId="23">#REF!</definedName>
    <definedName name="_TAB5">#REF!</definedName>
    <definedName name="_tab6" localSheetId="26">#REF!</definedName>
    <definedName name="_tab6" localSheetId="2">#REF!</definedName>
    <definedName name="_tab6" localSheetId="8">#REF!</definedName>
    <definedName name="_tab6" localSheetId="9">#REF!</definedName>
    <definedName name="_tab6" localSheetId="23">#REF!</definedName>
    <definedName name="_tab6">#REF!</definedName>
    <definedName name="_TAB7" localSheetId="26">#REF!</definedName>
    <definedName name="_TAB7" localSheetId="2">#REF!</definedName>
    <definedName name="_TAB7" localSheetId="8">#REF!</definedName>
    <definedName name="_TAB7" localSheetId="9">#REF!</definedName>
    <definedName name="_TAB7" localSheetId="23">#REF!</definedName>
    <definedName name="_TAB7">#REF!</definedName>
    <definedName name="_TAB8" localSheetId="26">#REF!</definedName>
    <definedName name="_TAB8" localSheetId="2">#REF!</definedName>
    <definedName name="_TAB8" localSheetId="8">#REF!</definedName>
    <definedName name="_TAB8" localSheetId="9">#REF!</definedName>
    <definedName name="_TAB8" localSheetId="23">#REF!</definedName>
    <definedName name="_TAB8">#REF!</definedName>
    <definedName name="_tab9" localSheetId="26">#REF!</definedName>
    <definedName name="_tab9" localSheetId="2">#REF!</definedName>
    <definedName name="_tab9" localSheetId="8">#REF!</definedName>
    <definedName name="_tab9" localSheetId="9">#REF!</definedName>
    <definedName name="_tab9" localSheetId="23">#REF!</definedName>
    <definedName name="_tab9">#REF!</definedName>
    <definedName name="_TB41" localSheetId="26">#REF!</definedName>
    <definedName name="_TB41" localSheetId="2">#REF!</definedName>
    <definedName name="_TB41" localSheetId="8">#REF!</definedName>
    <definedName name="_TB41" localSheetId="9">#REF!</definedName>
    <definedName name="_TB41" localSheetId="23">#REF!</definedName>
    <definedName name="_TB41">#REF!</definedName>
    <definedName name="_Toc371416352" localSheetId="13">'T14'!$A$1</definedName>
    <definedName name="_Toc371425071" localSheetId="1">'T02'!#REF!</definedName>
    <definedName name="_Toc371434306" localSheetId="28">'G06'!$A$1</definedName>
    <definedName name="_Toc386099277" localSheetId="12">'T13'!$A$1</definedName>
    <definedName name="_Toc386810178" localSheetId="6">'T07'!$A$1</definedName>
    <definedName name="_Toc386810185" localSheetId="29">'G07'!$A$1</definedName>
    <definedName name="_Toc387045247" localSheetId="11">'T12'!$A$1</definedName>
    <definedName name="_Toc387045250" localSheetId="14">'T15'!#REF!</definedName>
    <definedName name="_Toc387050207" localSheetId="10">'T11'!$A$1</definedName>
    <definedName name="_Toc387681819" localSheetId="26">'G03'!$N$17</definedName>
    <definedName name="_WEO1" localSheetId="26">#REF!</definedName>
    <definedName name="_WEO1" localSheetId="2">#REF!</definedName>
    <definedName name="_WEO1" localSheetId="8">#REF!</definedName>
    <definedName name="_WEO1" localSheetId="9">#REF!</definedName>
    <definedName name="_WEO1" localSheetId="23">#REF!</definedName>
    <definedName name="_WEO1">#REF!</definedName>
    <definedName name="_WEO2" localSheetId="26">#REF!</definedName>
    <definedName name="_WEO2" localSheetId="2">#REF!</definedName>
    <definedName name="_WEO2" localSheetId="8">#REF!</definedName>
    <definedName name="_WEO2" localSheetId="9">#REF!</definedName>
    <definedName name="_WEO2" localSheetId="23">#REF!</definedName>
    <definedName name="_WEO2">#REF!</definedName>
    <definedName name="a" localSheetId="26">#REF!</definedName>
    <definedName name="a" localSheetId="2">#REF!</definedName>
    <definedName name="a" localSheetId="8">#REF!</definedName>
    <definedName name="a" localSheetId="23">#REF!</definedName>
    <definedName name="a">#REF!</definedName>
    <definedName name="aaaaaaaaaaaaaa" localSheetId="26">'G03'!aaaaaaaaaaaaaa</definedName>
    <definedName name="aaaaaaaaaaaaaa" localSheetId="30">'G08'!aaaaaaaaaaaaaa</definedName>
    <definedName name="aaaaaaaaaaaaaa" localSheetId="33">'G11'!aaaaaaaaaaaaaa</definedName>
    <definedName name="aaaaaaaaaaaaaa" localSheetId="9">'T10'!aaaaaaaaaaaaaa</definedName>
    <definedName name="aaaaaaaaaaaaaa" localSheetId="23">'T24'!aaaaaaaaaaaaaa</definedName>
    <definedName name="aaaaaaaaaaaaaa">[20]!aaaaaaaaaaaaaa</definedName>
    <definedName name="aas" localSheetId="9">[21]Contents!$A$1:$C$25</definedName>
    <definedName name="aas" localSheetId="23">[22]Contents!$A$1:$C$25</definedName>
    <definedName name="aas">[23]Contents!$A$1:$C$25</definedName>
    <definedName name="aloha" localSheetId="26" hidden="1">'[24]i2-KA'!#REF!</definedName>
    <definedName name="aloha" localSheetId="2" hidden="1">'[24]i2-KA'!#REF!</definedName>
    <definedName name="aloha" localSheetId="8" hidden="1">'[24]i2-KA'!#REF!</definedName>
    <definedName name="aloha" localSheetId="9" hidden="1">'[24]i2-KA'!#REF!</definedName>
    <definedName name="aloha" localSheetId="23" hidden="1">'[24]i2-KA'!#REF!</definedName>
    <definedName name="aloha" hidden="1">'[24]i2-KA'!#REF!</definedName>
    <definedName name="ANNUALNOM" localSheetId="26">#REF!</definedName>
    <definedName name="ANNUALNOM" localSheetId="2">#REF!</definedName>
    <definedName name="ANNUALNOM" localSheetId="8">#REF!</definedName>
    <definedName name="ANNUALNOM" localSheetId="23">#REF!</definedName>
    <definedName name="ANNUALNOM">#REF!</definedName>
    <definedName name="as" localSheetId="9">'[21]i-REER'!$A$2:$F$104</definedName>
    <definedName name="as" localSheetId="23">'[22]i-REER'!$A$2:$F$104</definedName>
    <definedName name="as">'[23]i-REER'!$A$2:$F$104</definedName>
    <definedName name="ASSUM" localSheetId="26">#REF!</definedName>
    <definedName name="ASSUM" localSheetId="2">#REF!</definedName>
    <definedName name="ASSUM" localSheetId="8">#REF!</definedName>
    <definedName name="ASSUM" localSheetId="23">#REF!</definedName>
    <definedName name="ASSUM">#REF!</definedName>
    <definedName name="ASSUMB" localSheetId="26">#REF!</definedName>
    <definedName name="ASSUMB" localSheetId="2">#REF!</definedName>
    <definedName name="ASSUMB" localSheetId="8">#REF!</definedName>
    <definedName name="ASSUMB" localSheetId="23">#REF!</definedName>
    <definedName name="ASSUMB">#REF!</definedName>
    <definedName name="atrade" localSheetId="2">[19]!atrade</definedName>
    <definedName name="atrade" localSheetId="8">[19]!atrade</definedName>
    <definedName name="atrade" localSheetId="9">[19]!atrade</definedName>
    <definedName name="atrade">[19]!atrade</definedName>
    <definedName name="B" localSheetId="26">#REF!</definedName>
    <definedName name="b" localSheetId="2">#REF!</definedName>
    <definedName name="b" localSheetId="8">#REF!</definedName>
    <definedName name="B" localSheetId="23">#REF!</definedName>
    <definedName name="b">#REF!</definedName>
    <definedName name="BAKLANBOPB" localSheetId="26">#REF!</definedName>
    <definedName name="BAKLANBOPB" localSheetId="2">#REF!</definedName>
    <definedName name="BAKLANBOPB" localSheetId="8">#REF!</definedName>
    <definedName name="BAKLANBOPB" localSheetId="23">#REF!</definedName>
    <definedName name="BAKLANBOPB">#REF!</definedName>
    <definedName name="BAKLANDEBT2B" localSheetId="26">#REF!</definedName>
    <definedName name="BAKLANDEBT2B" localSheetId="2">#REF!</definedName>
    <definedName name="BAKLANDEBT2B" localSheetId="8">#REF!</definedName>
    <definedName name="BAKLANDEBT2B" localSheetId="23">#REF!</definedName>
    <definedName name="BAKLANDEBT2B">#REF!</definedName>
    <definedName name="BAKLDEBT1B" localSheetId="26">#REF!</definedName>
    <definedName name="BAKLDEBT1B" localSheetId="2">#REF!</definedName>
    <definedName name="BAKLDEBT1B" localSheetId="8">#REF!</definedName>
    <definedName name="BAKLDEBT1B" localSheetId="23">#REF!</definedName>
    <definedName name="BAKLDEBT1B">#REF!</definedName>
    <definedName name="BASDAT" localSheetId="26">'[12]Annual Tables'!#REF!</definedName>
    <definedName name="BASDAT" localSheetId="2">'[12]Annual Tables'!#REF!</definedName>
    <definedName name="BASDAT" localSheetId="8">'[12]Annual Tables'!#REF!</definedName>
    <definedName name="BASDAT" localSheetId="9">'[12]Annual Tables'!#REF!</definedName>
    <definedName name="BASDAT" localSheetId="23">'[12]Annual Tables'!#REF!</definedName>
    <definedName name="BASDAT">'[12]Annual Tables'!#REF!</definedName>
    <definedName name="bb" localSheetId="26" hidden="1">{"Riqfin97",#N/A,FALSE,"Tran";"Riqfinpro",#N/A,FALSE,"Tran"}</definedName>
    <definedName name="bb" localSheetId="30" hidden="1">{"Riqfin97",#N/A,FALSE,"Tran";"Riqfinpro",#N/A,FALSE,"Tran"}</definedName>
    <definedName name="bb" localSheetId="33" hidden="1">{"Riqfin97",#N/A,FALSE,"Tran";"Riqfinpro",#N/A,FALSE,"Tran"}</definedName>
    <definedName name="bb" localSheetId="9" hidden="1">{"Riqfin97",#N/A,FALSE,"Tran";"Riqfinpro",#N/A,FALSE,"Tran"}</definedName>
    <definedName name="bb" localSheetId="23" hidden="1">{"Riqfin97",#N/A,FALSE,"Tran";"Riqfinpro",#N/A,FALSE,"Tran"}</definedName>
    <definedName name="bb" hidden="1">{"Riqfin97",#N/A,FALSE,"Tran";"Riqfinpro",#N/A,FALSE,"Tran"}</definedName>
    <definedName name="bbb" localSheetId="26" hidden="1">{"Riqfin97",#N/A,FALSE,"Tran";"Riqfinpro",#N/A,FALSE,"Tran"}</definedName>
    <definedName name="bbb" localSheetId="30" hidden="1">{"Riqfin97",#N/A,FALSE,"Tran";"Riqfinpro",#N/A,FALSE,"Tran"}</definedName>
    <definedName name="bbb" localSheetId="33" hidden="1">{"Riqfin97",#N/A,FALSE,"Tran";"Riqfinpro",#N/A,FALSE,"Tran"}</definedName>
    <definedName name="bbb" localSheetId="9" hidden="1">{"Riqfin97",#N/A,FALSE,"Tran";"Riqfinpro",#N/A,FALSE,"Tran"}</definedName>
    <definedName name="bbb" localSheetId="23" hidden="1">{"Riqfin97",#N/A,FALSE,"Tran";"Riqfinpro",#N/A,FALSE,"Tran"}</definedName>
    <definedName name="bbb" hidden="1">{"Riqfin97",#N/A,FALSE,"Tran";"Riqfinpro",#N/A,FALSE,"Tran"}</definedName>
    <definedName name="bbbbbbbbbbbbbb" localSheetId="26">'G03'!bbbbbbbbbbbbbb</definedName>
    <definedName name="bbbbbbbbbbbbbb" localSheetId="30">'G08'!bbbbbbbbbbbbbb</definedName>
    <definedName name="bbbbbbbbbbbbbb" localSheetId="33">'G11'!bbbbbbbbbbbbbb</definedName>
    <definedName name="bbbbbbbbbbbbbb" localSheetId="9">'T10'!bbbbbbbbbbbbbb</definedName>
    <definedName name="bbbbbbbbbbbbbb" localSheetId="23">'T24'!bbbbbbbbbbbbbb</definedName>
    <definedName name="bbbbbbbbbbbbbb">[20]!bbbbbbbbbbbbbb</definedName>
    <definedName name="BCA">#N/A</definedName>
    <definedName name="BCA_GDP">#N/A</definedName>
    <definedName name="BE">#N/A</definedName>
    <definedName name="BEA" localSheetId="26">'[25]WEO-BOP'!#REF!</definedName>
    <definedName name="BEA" localSheetId="2">'[25]WEO-BOP'!#REF!</definedName>
    <definedName name="BEA" localSheetId="8">'[25]WEO-BOP'!#REF!</definedName>
    <definedName name="BEA" localSheetId="9">'[25]WEO-BOP'!#REF!</definedName>
    <definedName name="BEA" localSheetId="23">'[25]WEO-BOP'!#REF!</definedName>
    <definedName name="BEA">'[25]WEO-BOP'!#REF!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 localSheetId="26">#REF!</definedName>
    <definedName name="BEDE" localSheetId="2">#REF!</definedName>
    <definedName name="BEDE" localSheetId="8">#REF!</definedName>
    <definedName name="BEDE" localSheetId="23">#REF!</definedName>
    <definedName name="BEDE">#REF!</definedName>
    <definedName name="BER" localSheetId="26">'[25]WEO-BOP'!#REF!</definedName>
    <definedName name="BER" localSheetId="2">'[25]WEO-BOP'!#REF!</definedName>
    <definedName name="BER" localSheetId="8">'[25]WEO-BOP'!#REF!</definedName>
    <definedName name="BER" localSheetId="9">'[25]WEO-BOP'!#REF!</definedName>
    <definedName name="BER" localSheetId="23">'[25]WEO-BOP'!#REF!</definedName>
    <definedName name="BER">'[25]WEO-BOP'!#REF!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26">'[25]WEO-BOP'!#REF!</definedName>
    <definedName name="BFD" localSheetId="2">'[25]WEO-BOP'!#REF!</definedName>
    <definedName name="BFD" localSheetId="8">'[25]WEO-BOP'!#REF!</definedName>
    <definedName name="BFD" localSheetId="9">'[25]WEO-BOP'!#REF!</definedName>
    <definedName name="BFD" localSheetId="23">'[25]WEO-BOP'!#REF!</definedName>
    <definedName name="BFD">'[25]WEO-BOP'!#REF!</definedName>
    <definedName name="BFDI" localSheetId="26">'[25]WEO-BOP'!#REF!</definedName>
    <definedName name="BFDI" localSheetId="2">'[25]WEO-BOP'!#REF!</definedName>
    <definedName name="BFDI" localSheetId="8">'[25]WEO-BOP'!#REF!</definedName>
    <definedName name="BFDI" localSheetId="9">'[25]WEO-BOP'!#REF!</definedName>
    <definedName name="BFDI" localSheetId="23">'[25]WEO-BOP'!#REF!</definedName>
    <definedName name="BFDI">'[25]WEO-BOP'!#REF!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26">'G03'!BFLD_DF</definedName>
    <definedName name="BFLD_DF" localSheetId="30">'G08'!BFLD_DF</definedName>
    <definedName name="BFLD_DF" localSheetId="33">'G11'!BFLD_DF</definedName>
    <definedName name="BFLD_DF" localSheetId="9">'T10'!BFLD_DF</definedName>
    <definedName name="BFLD_DF" localSheetId="23">'T24'!BFLD_DF</definedName>
    <definedName name="BFLD_DF">[20]!BFLD_DF</definedName>
    <definedName name="BFLG">#N/A</definedName>
    <definedName name="BFLG_D">#N/A</definedName>
    <definedName name="BFLG_DF">#N/A</definedName>
    <definedName name="BFO" localSheetId="26">'[25]WEO-BOP'!#REF!</definedName>
    <definedName name="BFO" localSheetId="2">'[25]WEO-BOP'!#REF!</definedName>
    <definedName name="BFO" localSheetId="8">'[25]WEO-BOP'!#REF!</definedName>
    <definedName name="BFO" localSheetId="9">'[25]WEO-BOP'!#REF!</definedName>
    <definedName name="BFO" localSheetId="23">'[25]WEO-BOP'!#REF!</definedName>
    <definedName name="BFO">'[25]WEO-BOP'!#REF!</definedName>
    <definedName name="BFOA" localSheetId="26">'[25]WEO-BOP'!#REF!</definedName>
    <definedName name="BFOA" localSheetId="2">'[25]WEO-BOP'!#REF!</definedName>
    <definedName name="BFOA" localSheetId="8">'[25]WEO-BOP'!#REF!</definedName>
    <definedName name="BFOA" localSheetId="9">'[25]WEO-BOP'!#REF!</definedName>
    <definedName name="BFOA" localSheetId="23">'[25]WEO-BOP'!#REF!</definedName>
    <definedName name="BFOA">'[25]WEO-BOP'!#REF!</definedName>
    <definedName name="BFOAG" localSheetId="26">'[25]WEO-BOP'!#REF!</definedName>
    <definedName name="BFOAG" localSheetId="2">'[25]WEO-BOP'!#REF!</definedName>
    <definedName name="BFOAG" localSheetId="8">'[25]WEO-BOP'!#REF!</definedName>
    <definedName name="BFOAG" localSheetId="9">'[25]WEO-BOP'!#REF!</definedName>
    <definedName name="BFOAG" localSheetId="23">'[25]WEO-BOP'!#REF!</definedName>
    <definedName name="BFOAG">'[25]WEO-BOP'!#REF!</definedName>
    <definedName name="BFOG" localSheetId="26">'[25]WEO-BOP'!#REF!</definedName>
    <definedName name="BFOG" localSheetId="2">'[25]WEO-BOP'!#REF!</definedName>
    <definedName name="BFOG" localSheetId="8">'[25]WEO-BOP'!#REF!</definedName>
    <definedName name="BFOG" localSheetId="9">'[25]WEO-BOP'!#REF!</definedName>
    <definedName name="BFOG" localSheetId="23">'[25]WEO-BOP'!#REF!</definedName>
    <definedName name="BFOG">'[25]WEO-BOP'!#REF!</definedName>
    <definedName name="BFOL" localSheetId="26">'[25]WEO-BOP'!#REF!</definedName>
    <definedName name="BFOL" localSheetId="2">'[25]WEO-BOP'!#REF!</definedName>
    <definedName name="BFOL" localSheetId="8">'[25]WEO-BOP'!#REF!</definedName>
    <definedName name="BFOL" localSheetId="9">'[25]WEO-BOP'!#REF!</definedName>
    <definedName name="BFOL" localSheetId="23">'[25]WEO-BOP'!#REF!</definedName>
    <definedName name="BFOL">'[25]WEO-BOP'!#REF!</definedName>
    <definedName name="BFOL_B" localSheetId="26">'[25]WEO-BOP'!#REF!</definedName>
    <definedName name="BFOL_B" localSheetId="2">'[25]WEO-BOP'!#REF!</definedName>
    <definedName name="BFOL_B" localSheetId="8">'[25]WEO-BOP'!#REF!</definedName>
    <definedName name="BFOL_B" localSheetId="9">'[25]WEO-BOP'!#REF!</definedName>
    <definedName name="BFOL_B" localSheetId="23">'[25]WEO-BOP'!#REF!</definedName>
    <definedName name="BFOL_B">'[25]WEO-BOP'!#REF!</definedName>
    <definedName name="BFOL_G" localSheetId="26">'[25]WEO-BOP'!#REF!</definedName>
    <definedName name="BFOL_G" localSheetId="2">'[25]WEO-BOP'!#REF!</definedName>
    <definedName name="BFOL_G" localSheetId="8">'[25]WEO-BOP'!#REF!</definedName>
    <definedName name="BFOL_G" localSheetId="9">'[25]WEO-BOP'!#REF!</definedName>
    <definedName name="BFOL_G" localSheetId="23">'[25]WEO-BOP'!#REF!</definedName>
    <definedName name="BFOL_G">'[25]WEO-BOP'!#REF!</definedName>
    <definedName name="BFOLG" localSheetId="26">'[25]WEO-BOP'!#REF!</definedName>
    <definedName name="BFOLG" localSheetId="2">'[25]WEO-BOP'!#REF!</definedName>
    <definedName name="BFOLG" localSheetId="8">'[25]WEO-BOP'!#REF!</definedName>
    <definedName name="BFOLG" localSheetId="9">'[25]WEO-BOP'!#REF!</definedName>
    <definedName name="BFOLG" localSheetId="23">'[25]WEO-BOP'!#REF!</definedName>
    <definedName name="BFOLG">'[25]WEO-BOP'!#REF!</definedName>
    <definedName name="BFP" localSheetId="26">'[25]WEO-BOP'!#REF!</definedName>
    <definedName name="BFP" localSheetId="2">'[25]WEO-BOP'!#REF!</definedName>
    <definedName name="BFP" localSheetId="8">'[25]WEO-BOP'!#REF!</definedName>
    <definedName name="BFP" localSheetId="9">'[25]WEO-BOP'!#REF!</definedName>
    <definedName name="BFP" localSheetId="23">'[25]WEO-BOP'!#REF!</definedName>
    <definedName name="BFP">'[25]WEO-BOP'!#REF!</definedName>
    <definedName name="BFPA" localSheetId="26">'[25]WEO-BOP'!#REF!</definedName>
    <definedName name="BFPA" localSheetId="2">'[25]WEO-BOP'!#REF!</definedName>
    <definedName name="BFPA" localSheetId="8">'[25]WEO-BOP'!#REF!</definedName>
    <definedName name="BFPA" localSheetId="9">'[25]WEO-BOP'!#REF!</definedName>
    <definedName name="BFPA" localSheetId="23">'[25]WEO-BOP'!#REF!</definedName>
    <definedName name="BFPA">'[25]WEO-BOP'!#REF!</definedName>
    <definedName name="BFPAG" localSheetId="26">'[25]WEO-BOP'!#REF!</definedName>
    <definedName name="BFPAG" localSheetId="2">'[25]WEO-BOP'!#REF!</definedName>
    <definedName name="BFPAG" localSheetId="8">'[25]WEO-BOP'!#REF!</definedName>
    <definedName name="BFPAG" localSheetId="9">'[25]WEO-BOP'!#REF!</definedName>
    <definedName name="BFPAG" localSheetId="23">'[25]WEO-BOP'!#REF!</definedName>
    <definedName name="BFPAG">'[25]WEO-BOP'!#REF!</definedName>
    <definedName name="BFPG" localSheetId="26">'[25]WEO-BOP'!#REF!</definedName>
    <definedName name="BFPG" localSheetId="2">'[25]WEO-BOP'!#REF!</definedName>
    <definedName name="BFPG" localSheetId="8">'[25]WEO-BOP'!#REF!</definedName>
    <definedName name="BFPG" localSheetId="9">'[25]WEO-BOP'!#REF!</definedName>
    <definedName name="BFPG" localSheetId="23">'[25]WEO-BOP'!#REF!</definedName>
    <definedName name="BFPG">'[25]WEO-BOP'!#REF!</definedName>
    <definedName name="BFPL" localSheetId="26">'[25]WEO-BOP'!#REF!</definedName>
    <definedName name="BFPL" localSheetId="2">'[25]WEO-BOP'!#REF!</definedName>
    <definedName name="BFPL" localSheetId="8">'[25]WEO-BOP'!#REF!</definedName>
    <definedName name="BFPL" localSheetId="9">'[25]WEO-BOP'!#REF!</definedName>
    <definedName name="BFPL" localSheetId="23">'[25]WEO-BOP'!#REF!</definedName>
    <definedName name="BFPL">'[25]WEO-BOP'!#REF!</definedName>
    <definedName name="BFPLD" localSheetId="26">'[25]WEO-BOP'!#REF!</definedName>
    <definedName name="BFPLD" localSheetId="2">'[25]WEO-BOP'!#REF!</definedName>
    <definedName name="BFPLD" localSheetId="8">'[25]WEO-BOP'!#REF!</definedName>
    <definedName name="BFPLD" localSheetId="9">'[25]WEO-BOP'!#REF!</definedName>
    <definedName name="BFPLD" localSheetId="23">'[25]WEO-BOP'!#REF!</definedName>
    <definedName name="BFPLD">'[25]WEO-BOP'!#REF!</definedName>
    <definedName name="BFPLDG" localSheetId="26">'[25]WEO-BOP'!#REF!</definedName>
    <definedName name="BFPLDG" localSheetId="2">'[25]WEO-BOP'!#REF!</definedName>
    <definedName name="BFPLDG" localSheetId="8">'[25]WEO-BOP'!#REF!</definedName>
    <definedName name="BFPLDG" localSheetId="9">'[25]WEO-BOP'!#REF!</definedName>
    <definedName name="BFPLDG" localSheetId="23">'[25]WEO-BOP'!#REF!</definedName>
    <definedName name="BFPLDG">'[25]WEO-BOP'!#REF!</definedName>
    <definedName name="BFPLE" localSheetId="26">'[25]WEO-BOP'!#REF!</definedName>
    <definedName name="BFPLE" localSheetId="2">'[25]WEO-BOP'!#REF!</definedName>
    <definedName name="BFPLE" localSheetId="8">'[25]WEO-BOP'!#REF!</definedName>
    <definedName name="BFPLE" localSheetId="9">'[25]WEO-BOP'!#REF!</definedName>
    <definedName name="BFPLE" localSheetId="23">'[25]WEO-BOP'!#REF!</definedName>
    <definedName name="BFPLE">'[25]WEO-BOP'!#REF!</definedName>
    <definedName name="BFRA">#N/A</definedName>
    <definedName name="BGS" localSheetId="26">'[25]WEO-BOP'!#REF!</definedName>
    <definedName name="BGS" localSheetId="2">'[25]WEO-BOP'!#REF!</definedName>
    <definedName name="BGS" localSheetId="8">'[25]WEO-BOP'!#REF!</definedName>
    <definedName name="BGS" localSheetId="9">'[25]WEO-BOP'!#REF!</definedName>
    <definedName name="BGS" localSheetId="23">'[25]WEO-BOP'!#REF!</definedName>
    <definedName name="BGS">'[25]WEO-BOP'!#REF!</definedName>
    <definedName name="BI">#N/A</definedName>
    <definedName name="BID" localSheetId="26">'[25]WEO-BOP'!#REF!</definedName>
    <definedName name="BID" localSheetId="2">'[25]WEO-BOP'!#REF!</definedName>
    <definedName name="BID" localSheetId="8">'[25]WEO-BOP'!#REF!</definedName>
    <definedName name="BID" localSheetId="9">'[25]WEO-BOP'!#REF!</definedName>
    <definedName name="BID" localSheetId="23">'[25]WEO-BOP'!#REF!</definedName>
    <definedName name="BID">'[25]WEO-BOP'!#REF!</definedName>
    <definedName name="BK">#N/A</definedName>
    <definedName name="BKF">#N/A</definedName>
    <definedName name="BMG">[26]Q6!$E$28:$AH$28</definedName>
    <definedName name="BMII">#N/A</definedName>
    <definedName name="BMIIB">#N/A</definedName>
    <definedName name="BMIIG">#N/A</definedName>
    <definedName name="BMS" localSheetId="26">'[25]WEO-BOP'!#REF!</definedName>
    <definedName name="BMS" localSheetId="2">'[25]WEO-BOP'!#REF!</definedName>
    <definedName name="BMS" localSheetId="8">'[25]WEO-BOP'!#REF!</definedName>
    <definedName name="BMS" localSheetId="9">'[25]WEO-BOP'!#REF!</definedName>
    <definedName name="BMS" localSheetId="23">'[25]WEO-BOP'!#REF!</definedName>
    <definedName name="BMS">'[25]WEO-BOP'!#REF!</definedName>
    <definedName name="Bolivia" localSheetId="26">#REF!</definedName>
    <definedName name="Bolivia" localSheetId="2">#REF!</definedName>
    <definedName name="Bolivia" localSheetId="8">#REF!</definedName>
    <definedName name="Bolivia" localSheetId="23">#REF!</definedName>
    <definedName name="Bolivia">#REF!</definedName>
    <definedName name="BOP">#N/A</definedName>
    <definedName name="BOPB" localSheetId="26">#REF!</definedName>
    <definedName name="BOPB" localSheetId="2">#REF!</definedName>
    <definedName name="BOPB" localSheetId="8">#REF!</definedName>
    <definedName name="BOPB" localSheetId="23">#REF!</definedName>
    <definedName name="BOPB">#REF!</definedName>
    <definedName name="BOPMEMOB" localSheetId="26">#REF!</definedName>
    <definedName name="BOPMEMOB" localSheetId="2">#REF!</definedName>
    <definedName name="BOPMEMOB" localSheetId="8">#REF!</definedName>
    <definedName name="BOPMEMOB" localSheetId="23">#REF!</definedName>
    <definedName name="BOPMEMOB">#REF!</definedName>
    <definedName name="bracket_2" localSheetId="26">#REF!</definedName>
    <definedName name="bracket_2" localSheetId="2">#REF!</definedName>
    <definedName name="bracket_2" localSheetId="8">#REF!</definedName>
    <definedName name="bracket_2" localSheetId="23">#REF!</definedName>
    <definedName name="bracket_2">#REF!</definedName>
    <definedName name="BRASS" localSheetId="26">'[25]WEO-BOP'!#REF!</definedName>
    <definedName name="BRASS" localSheetId="2">'[25]WEO-BOP'!#REF!</definedName>
    <definedName name="BRASS" localSheetId="8">'[25]WEO-BOP'!#REF!</definedName>
    <definedName name="BRASS" localSheetId="9">'[25]WEO-BOP'!#REF!</definedName>
    <definedName name="BRASS" localSheetId="23">'[25]WEO-BOP'!#REF!</definedName>
    <definedName name="BRASS">'[25]WEO-BOP'!#REF!</definedName>
    <definedName name="Brazil" localSheetId="26">#REF!</definedName>
    <definedName name="Brazil" localSheetId="2">#REF!</definedName>
    <definedName name="Brazil" localSheetId="8">#REF!</definedName>
    <definedName name="Brazil" localSheetId="23">#REF!</definedName>
    <definedName name="Brazil">#REF!</definedName>
    <definedName name="BTR" localSheetId="26">'[25]WEO-BOP'!#REF!</definedName>
    <definedName name="BTR" localSheetId="2">'[25]WEO-BOP'!#REF!</definedName>
    <definedName name="BTR" localSheetId="8">'[25]WEO-BOP'!#REF!</definedName>
    <definedName name="BTR" localSheetId="9">'[25]WEO-BOP'!#REF!</definedName>
    <definedName name="BTR" localSheetId="23">'[25]WEO-BOP'!#REF!</definedName>
    <definedName name="BTR">'[25]WEO-BOP'!#REF!</definedName>
    <definedName name="BTRG" localSheetId="26">'[25]WEO-BOP'!#REF!</definedName>
    <definedName name="BTRG" localSheetId="2">'[25]WEO-BOP'!#REF!</definedName>
    <definedName name="BTRG" localSheetId="8">'[25]WEO-BOP'!#REF!</definedName>
    <definedName name="BTRG" localSheetId="9">'[25]WEO-BOP'!#REF!</definedName>
    <definedName name="BTRG" localSheetId="23">'[25]WEO-BOP'!#REF!</definedName>
    <definedName name="BTRG">'[25]WEO-BOP'!#REF!</definedName>
    <definedName name="BUDGET" localSheetId="26">#REF!</definedName>
    <definedName name="BUDGET" localSheetId="2">#REF!</definedName>
    <definedName name="BUDGET" localSheetId="8">#REF!</definedName>
    <definedName name="BUDGET" localSheetId="23">#REF!</definedName>
    <definedName name="BUDGET">#REF!</definedName>
    <definedName name="Budget_expenditure" localSheetId="26">#REF!</definedName>
    <definedName name="Budget_expenditure" localSheetId="2">#REF!</definedName>
    <definedName name="Budget_expenditure" localSheetId="8">#REF!</definedName>
    <definedName name="Budget_expenditure" localSheetId="23">#REF!</definedName>
    <definedName name="Budget_expenditure">#REF!</definedName>
    <definedName name="Budget_revenue" localSheetId="26">#REF!</definedName>
    <definedName name="Budget_revenue" localSheetId="2">#REF!</definedName>
    <definedName name="Budget_revenue" localSheetId="8">#REF!</definedName>
    <definedName name="Budget_revenue" localSheetId="23">#REF!</definedName>
    <definedName name="Budget_revenue">#REF!</definedName>
    <definedName name="BXG">[26]Q6!$E$26:$AH$26</definedName>
    <definedName name="BXS" localSheetId="26">'[25]WEO-BOP'!#REF!</definedName>
    <definedName name="BXS" localSheetId="2">'[25]WEO-BOP'!#REF!</definedName>
    <definedName name="BXS" localSheetId="8">'[25]WEO-BOP'!#REF!</definedName>
    <definedName name="BXS" localSheetId="9">'[25]WEO-BOP'!#REF!</definedName>
    <definedName name="BXS" localSheetId="23">'[25]WEO-BOP'!#REF!</definedName>
    <definedName name="BXS">'[25]WEO-BOP'!#REF!</definedName>
    <definedName name="BXTSAq" localSheetId="26">#REF!</definedName>
    <definedName name="BXTSAq" localSheetId="2">#REF!</definedName>
    <definedName name="BXTSAq" localSheetId="8">#REF!</definedName>
    <definedName name="BXTSAq" localSheetId="9">#REF!</definedName>
    <definedName name="BXTSAq" localSheetId="23">#REF!</definedName>
    <definedName name="BXTSAq">#REF!</definedName>
    <definedName name="CalcMCV_4" localSheetId="26">#REF!</definedName>
    <definedName name="CalcMCV_4" localSheetId="2">#REF!</definedName>
    <definedName name="CalcMCV_4" localSheetId="8">#REF!</definedName>
    <definedName name="CalcMCV_4" localSheetId="9">#REF!</definedName>
    <definedName name="CalcMCV_4" localSheetId="23">#REF!</definedName>
    <definedName name="CalcMCV_4">#REF!</definedName>
    <definedName name="calcNGS_NGDP">#N/A</definedName>
    <definedName name="CAPACCB" localSheetId="26">#REF!</definedName>
    <definedName name="CAPACCB" localSheetId="2">#REF!</definedName>
    <definedName name="CAPACCB" localSheetId="8">#REF!</definedName>
    <definedName name="CAPACCB" localSheetId="23">#REF!</definedName>
    <definedName name="CAPACCB">#REF!</definedName>
    <definedName name="cc" localSheetId="26" hidden="1">{"Riqfin97",#N/A,FALSE,"Tran";"Riqfinpro",#N/A,FALSE,"Tran"}</definedName>
    <definedName name="cc" localSheetId="30" hidden="1">{"Riqfin97",#N/A,FALSE,"Tran";"Riqfinpro",#N/A,FALSE,"Tran"}</definedName>
    <definedName name="cc" localSheetId="33" hidden="1">{"Riqfin97",#N/A,FALSE,"Tran";"Riqfinpro",#N/A,FALSE,"Tran"}</definedName>
    <definedName name="cc" localSheetId="9" hidden="1">{"Riqfin97",#N/A,FALSE,"Tran";"Riqfinpro",#N/A,FALSE,"Tran"}</definedName>
    <definedName name="cc" localSheetId="23" hidden="1">{"Riqfin97",#N/A,FALSE,"Tran";"Riqfinpro",#N/A,FALSE,"Tran"}</definedName>
    <definedName name="cc" hidden="1">{"Riqfin97",#N/A,FALSE,"Tran";"Riqfinpro",#N/A,FALSE,"Tran"}</definedName>
    <definedName name="ccc" localSheetId="26" hidden="1">{"Riqfin97",#N/A,FALSE,"Tran";"Riqfinpro",#N/A,FALSE,"Tran"}</definedName>
    <definedName name="ccc" localSheetId="30" hidden="1">{"Riqfin97",#N/A,FALSE,"Tran";"Riqfinpro",#N/A,FALSE,"Tran"}</definedName>
    <definedName name="ccc" localSheetId="33" hidden="1">{"Riqfin97",#N/A,FALSE,"Tran";"Riqfinpro",#N/A,FALSE,"Tran"}</definedName>
    <definedName name="ccc" localSheetId="9" hidden="1">{"Riqfin97",#N/A,FALSE,"Tran";"Riqfinpro",#N/A,FALSE,"Tran"}</definedName>
    <definedName name="ccc" localSheetId="23" hidden="1">{"Riqfin97",#N/A,FALSE,"Tran";"Riqfinpro",#N/A,FALSE,"Tran"}</definedName>
    <definedName name="ccc" hidden="1">{"Riqfin97",#N/A,FALSE,"Tran";"Riqfinpro",#N/A,FALSE,"Tran"}</definedName>
    <definedName name="CCODE" localSheetId="26">#REF!</definedName>
    <definedName name="CCODE" localSheetId="2">#REF!</definedName>
    <definedName name="CCODE" localSheetId="8">#REF!</definedName>
    <definedName name="CCODE" localSheetId="23">#REF!</definedName>
    <definedName name="CCODE">#REF!</definedName>
    <definedName name="cgb" localSheetId="26">#REF!</definedName>
    <definedName name="cgb" localSheetId="2">#REF!</definedName>
    <definedName name="cgb" localSheetId="8">#REF!</definedName>
    <definedName name="cgb" localSheetId="9">#REF!</definedName>
    <definedName name="cgb" localSheetId="23">#REF!</definedName>
    <definedName name="cgb">#REF!</definedName>
    <definedName name="cge" localSheetId="26">#REF!</definedName>
    <definedName name="cge" localSheetId="2">#REF!</definedName>
    <definedName name="cge" localSheetId="8">#REF!</definedName>
    <definedName name="cge" localSheetId="9">#REF!</definedName>
    <definedName name="cge" localSheetId="23">#REF!</definedName>
    <definedName name="cge">#REF!</definedName>
    <definedName name="cgr" localSheetId="26">#REF!</definedName>
    <definedName name="cgr" localSheetId="2">#REF!</definedName>
    <definedName name="cgr" localSheetId="8">#REF!</definedName>
    <definedName name="cgr" localSheetId="9">#REF!</definedName>
    <definedName name="cgr" localSheetId="23">#REF!</definedName>
    <definedName name="cgr">#REF!</definedName>
    <definedName name="CONCK" localSheetId="26">#REF!</definedName>
    <definedName name="CONCK" localSheetId="2">#REF!</definedName>
    <definedName name="CONCK" localSheetId="8">#REF!</definedName>
    <definedName name="CONCK" localSheetId="23">#REF!</definedName>
    <definedName name="CONCK">#REF!</definedName>
    <definedName name="Cons" localSheetId="26">#REF!</definedName>
    <definedName name="Cons" localSheetId="2">#REF!</definedName>
    <definedName name="Cons" localSheetId="8">#REF!</definedName>
    <definedName name="Cons" localSheetId="23">#REF!</definedName>
    <definedName name="Cons">#REF!</definedName>
    <definedName name="CORULCSA" localSheetId="9">[27]E!$V$15:$V$98</definedName>
    <definedName name="CORULCSA" localSheetId="23">[28]E!$V$15:$V$98</definedName>
    <definedName name="CORULCSA">[29]E!$V$15:$V$98</definedName>
    <definedName name="CurrVintage">[30]Current!$D$66</definedName>
    <definedName name="d">"Graf 5"</definedName>
    <definedName name="DABproj">#N/A</definedName>
    <definedName name="DAGproj">#N/A</definedName>
    <definedName name="daily_interest_rates" localSheetId="26">'[31]daily calculations'!#REF!</definedName>
    <definedName name="daily_interest_rates" localSheetId="2">'[32]daily calculations'!#REF!</definedName>
    <definedName name="daily_interest_rates" localSheetId="8">'[32]daily calculations'!#REF!</definedName>
    <definedName name="daily_interest_rates" localSheetId="9">'[33]daily calculations'!#REF!</definedName>
    <definedName name="daily_interest_rates" localSheetId="23">'[34]daily calculations'!#REF!</definedName>
    <definedName name="daily_interest_rates">'[32]daily calculations'!#REF!</definedName>
    <definedName name="DAproj">#N/A</definedName>
    <definedName name="DASD">#N/A</definedName>
    <definedName name="DASDB">#N/A</definedName>
    <definedName name="DASDG">#N/A</definedName>
    <definedName name="data_area" localSheetId="26">#REF!</definedName>
    <definedName name="data_area" localSheetId="2">#REF!</definedName>
    <definedName name="data_area" localSheetId="8">#REF!</definedName>
    <definedName name="data_area" localSheetId="9">#REF!</definedName>
    <definedName name="data_area" localSheetId="23">#REF!</definedName>
    <definedName name="data_area">#REF!</definedName>
    <definedName name="_xlnm.Database" localSheetId="26">#REF!</definedName>
    <definedName name="_xlnm.Database" localSheetId="2">#REF!</definedName>
    <definedName name="_xlnm.Database" localSheetId="8">#REF!</definedName>
    <definedName name="_xlnm.Database" localSheetId="23">#REF!</definedName>
    <definedName name="_xlnm.Database">#REF!</definedName>
    <definedName name="DATB" localSheetId="9">[1]REER!$B$144:$B$240</definedName>
    <definedName name="DATB" localSheetId="23">[2]REER!$B$144:$B$240</definedName>
    <definedName name="DATB">[3]REER!$B$144:$B$240</definedName>
    <definedName name="datcr" localSheetId="26">'[11]Tab ann curr'!#REF!</definedName>
    <definedName name="datcr" localSheetId="2">'[11]Tab ann curr'!#REF!</definedName>
    <definedName name="datcr" localSheetId="8">'[11]Tab ann curr'!#REF!</definedName>
    <definedName name="datcr" localSheetId="9">'[11]Tab ann curr'!#REF!</definedName>
    <definedName name="datcr" localSheetId="23">'[11]Tab ann curr'!#REF!</definedName>
    <definedName name="datcr">'[11]Tab ann curr'!#REF!</definedName>
    <definedName name="date" localSheetId="26">#REF!</definedName>
    <definedName name="date" localSheetId="2">#REF!</definedName>
    <definedName name="date" localSheetId="8">#REF!</definedName>
    <definedName name="date" localSheetId="23">#REF!</definedName>
    <definedName name="date">#REF!</definedName>
    <definedName name="date_EXP">[35]Sheet1!$B$1:$G$1</definedName>
    <definedName name="date_FISC" localSheetId="26">#REF!</definedName>
    <definedName name="date_FISC" localSheetId="2">#REF!</definedName>
    <definedName name="date_FISC" localSheetId="8">#REF!</definedName>
    <definedName name="date_FISC" localSheetId="23">#REF!</definedName>
    <definedName name="date_FISC">#REF!</definedName>
    <definedName name="dateIntLiq" localSheetId="26">#REF!</definedName>
    <definedName name="dateIntLiq" localSheetId="2">#REF!</definedName>
    <definedName name="dateIntLiq" localSheetId="8">#REF!</definedName>
    <definedName name="dateIntLiq" localSheetId="9">#REF!</definedName>
    <definedName name="dateIntLiq" localSheetId="23">#REF!</definedName>
    <definedName name="dateIntLiq">#REF!</definedName>
    <definedName name="dateMoney" localSheetId="26">#REF!</definedName>
    <definedName name="dateMoney" localSheetId="2">#REF!</definedName>
    <definedName name="dateMoney" localSheetId="8">#REF!</definedName>
    <definedName name="dateMoney" localSheetId="23">#REF!</definedName>
    <definedName name="dateMoney">#REF!</definedName>
    <definedName name="dateprofit" localSheetId="9">[1]C!$A$9:$A$125</definedName>
    <definedName name="dateprofit" localSheetId="23">[2]C!$A$9:$A$125</definedName>
    <definedName name="dateprofit">[3]C!$A$9:$A$125</definedName>
    <definedName name="dateRates" localSheetId="26">#REF!</definedName>
    <definedName name="dateRates" localSheetId="2">#REF!</definedName>
    <definedName name="dateRates" localSheetId="8">#REF!</definedName>
    <definedName name="dateRates" localSheetId="23">#REF!</definedName>
    <definedName name="dateRates">#REF!</definedName>
    <definedName name="dateRawQ" localSheetId="26">'[36]Raw Data'!#REF!</definedName>
    <definedName name="dateRawQ" localSheetId="2">'[36]Raw Data'!#REF!</definedName>
    <definedName name="dateRawQ" localSheetId="8">'[36]Raw Data'!#REF!</definedName>
    <definedName name="dateRawQ" localSheetId="9">'[36]Raw Data'!#REF!</definedName>
    <definedName name="dateRawQ" localSheetId="23">'[36]Raw Data'!#REF!</definedName>
    <definedName name="dateRawQ">'[36]Raw Data'!#REF!</definedName>
    <definedName name="dateReal" localSheetId="26">#REF!</definedName>
    <definedName name="dateReal" localSheetId="2">#REF!</definedName>
    <definedName name="dateReal" localSheetId="8">#REF!</definedName>
    <definedName name="dateReal" localSheetId="23">#REF!</definedName>
    <definedName name="dateReal">#REF!</definedName>
    <definedName name="dates" localSheetId="26">#REF!</definedName>
    <definedName name="dates" localSheetId="2">#REF!</definedName>
    <definedName name="dates" localSheetId="8">#REF!</definedName>
    <definedName name="dates" localSheetId="23">#REF!</definedName>
    <definedName name="dates">#REF!</definedName>
    <definedName name="dates_w" localSheetId="26">#REF!</definedName>
    <definedName name="dates_w" localSheetId="2">#REF!</definedName>
    <definedName name="dates_w" localSheetId="8">#REF!</definedName>
    <definedName name="dates_w" localSheetId="23">#REF!</definedName>
    <definedName name="dates_w">#REF!</definedName>
    <definedName name="dates1" localSheetId="26">#REF!</definedName>
    <definedName name="dates1" localSheetId="2">#REF!</definedName>
    <definedName name="dates1" localSheetId="8">#REF!</definedName>
    <definedName name="dates1" localSheetId="23">#REF!</definedName>
    <definedName name="dates1">#REF!</definedName>
    <definedName name="dates2" localSheetId="26">#REF!</definedName>
    <definedName name="dates2" localSheetId="2">#REF!</definedName>
    <definedName name="dates2" localSheetId="8">#REF!</definedName>
    <definedName name="dates2" localSheetId="23">#REF!</definedName>
    <definedName name="dates2">#REF!</definedName>
    <definedName name="datesb" localSheetId="9">[27]B!$B$20:$B$134</definedName>
    <definedName name="datesb" localSheetId="23">[28]B!$B$20:$B$134</definedName>
    <definedName name="datesb">[29]B!$B$20:$B$134</definedName>
    <definedName name="datesc" localSheetId="26">#REF!</definedName>
    <definedName name="datesc" localSheetId="2">#REF!</definedName>
    <definedName name="datesc" localSheetId="8">#REF!</definedName>
    <definedName name="datesc" localSheetId="23">#REF!</definedName>
    <definedName name="datesc">#REF!</definedName>
    <definedName name="datesd" localSheetId="26">#REF!</definedName>
    <definedName name="datesd" localSheetId="2">#REF!</definedName>
    <definedName name="datesd" localSheetId="8">#REF!</definedName>
    <definedName name="datesd" localSheetId="23">#REF!</definedName>
    <definedName name="datesd">#REF!</definedName>
    <definedName name="DATESG" localSheetId="26">#REF!</definedName>
    <definedName name="DATESG" localSheetId="2">#REF!</definedName>
    <definedName name="DATESG" localSheetId="8">#REF!</definedName>
    <definedName name="DATESG" localSheetId="9">#REF!</definedName>
    <definedName name="DATESG" localSheetId="23">#REF!</definedName>
    <definedName name="DATESG">#REF!</definedName>
    <definedName name="datesm" localSheetId="26">#REF!</definedName>
    <definedName name="datesm" localSheetId="2">#REF!</definedName>
    <definedName name="datesm" localSheetId="8">#REF!</definedName>
    <definedName name="datesm" localSheetId="23">#REF!</definedName>
    <definedName name="datesm">#REF!</definedName>
    <definedName name="datesq" localSheetId="26">#REF!</definedName>
    <definedName name="datesq" localSheetId="2">#REF!</definedName>
    <definedName name="datesq" localSheetId="8">#REF!</definedName>
    <definedName name="datesq" localSheetId="9">#REF!</definedName>
    <definedName name="datesq" localSheetId="23">#REF!</definedName>
    <definedName name="datesq">#REF!</definedName>
    <definedName name="datesr" localSheetId="26">#REF!</definedName>
    <definedName name="datesr" localSheetId="2">#REF!</definedName>
    <definedName name="datesr" localSheetId="8">#REF!</definedName>
    <definedName name="datesr" localSheetId="23">#REF!</definedName>
    <definedName name="datesr">#REF!</definedName>
    <definedName name="datestran" localSheetId="9">[27]transfer!$A$9:$A$116</definedName>
    <definedName name="datestran" localSheetId="23">[28]transfer!$A$9:$A$116</definedName>
    <definedName name="datestran">[29]transfer!$A$9:$A$116</definedName>
    <definedName name="datgdp" localSheetId="26">#REF!</definedName>
    <definedName name="datgdp" localSheetId="2">#REF!</definedName>
    <definedName name="datgdp" localSheetId="8">#REF!</definedName>
    <definedName name="datgdp" localSheetId="23">#REF!</definedName>
    <definedName name="datgdp">#REF!</definedName>
    <definedName name="datin1" localSheetId="9">[1]REER!$B$9:$B$119</definedName>
    <definedName name="datin1" localSheetId="23">[2]REER!$B$9:$B$119</definedName>
    <definedName name="datin1">[3]REER!$B$9:$B$119</definedName>
    <definedName name="datin2" localSheetId="9">[1]REER!$B$144:$B$253</definedName>
    <definedName name="datin2" localSheetId="23">[2]REER!$B$144:$B$253</definedName>
    <definedName name="datin2">[3]REER!$B$144:$B$253</definedName>
    <definedName name="datq" localSheetId="26">#REF!</definedName>
    <definedName name="datq" localSheetId="2">#REF!</definedName>
    <definedName name="datq" localSheetId="8">#REF!</definedName>
    <definedName name="datq" localSheetId="23">#REF!</definedName>
    <definedName name="datq">#REF!</definedName>
    <definedName name="datq1" localSheetId="26">#REF!</definedName>
    <definedName name="datq1" localSheetId="2">#REF!</definedName>
    <definedName name="datq1" localSheetId="8">#REF!</definedName>
    <definedName name="datq1" localSheetId="23">#REF!</definedName>
    <definedName name="datq1">#REF!</definedName>
    <definedName name="datq2" localSheetId="26">#REF!</definedName>
    <definedName name="datq2" localSheetId="2">#REF!</definedName>
    <definedName name="datq2" localSheetId="8">#REF!</definedName>
    <definedName name="datq2" localSheetId="23">#REF!</definedName>
    <definedName name="datq2">#REF!</definedName>
    <definedName name="datreer" localSheetId="9">[1]REER!$B$144:$B$258</definedName>
    <definedName name="datreer" localSheetId="23">[2]REER!$B$144:$B$258</definedName>
    <definedName name="datreer">[3]REER!$B$144:$B$258</definedName>
    <definedName name="datt" localSheetId="26">#REF!</definedName>
    <definedName name="datt" localSheetId="2">#REF!</definedName>
    <definedName name="datt" localSheetId="8">#REF!</definedName>
    <definedName name="datt" localSheetId="23">#REF!</definedName>
    <definedName name="datt">#REF!</definedName>
    <definedName name="DBproj">#N/A</definedName>
    <definedName name="dd" localSheetId="26" hidden="1">{"Riqfin97",#N/A,FALSE,"Tran";"Riqfinpro",#N/A,FALSE,"Tran"}</definedName>
    <definedName name="dd" localSheetId="30" hidden="1">{"Riqfin97",#N/A,FALSE,"Tran";"Riqfinpro",#N/A,FALSE,"Tran"}</definedName>
    <definedName name="dd" localSheetId="33" hidden="1">{"Riqfin97",#N/A,FALSE,"Tran";"Riqfinpro",#N/A,FALSE,"Tran"}</definedName>
    <definedName name="dd" localSheetId="9" hidden="1">{"Riqfin97",#N/A,FALSE,"Tran";"Riqfinpro",#N/A,FALSE,"Tran"}</definedName>
    <definedName name="dd" localSheetId="23" hidden="1">{"Riqfin97",#N/A,FALSE,"Tran";"Riqfinpro",#N/A,FALSE,"Tran"}</definedName>
    <definedName name="dd" hidden="1">{"Riqfin97",#N/A,FALSE,"Tran";"Riqfinpro",#N/A,FALSE,"Tran"}</definedName>
    <definedName name="ddd" localSheetId="26" hidden="1">{"Riqfin97",#N/A,FALSE,"Tran";"Riqfinpro",#N/A,FALSE,"Tran"}</definedName>
    <definedName name="ddd" localSheetId="30" hidden="1">{"Riqfin97",#N/A,FALSE,"Tran";"Riqfinpro",#N/A,FALSE,"Tran"}</definedName>
    <definedName name="ddd" localSheetId="33" hidden="1">{"Riqfin97",#N/A,FALSE,"Tran";"Riqfinpro",#N/A,FALSE,"Tran"}</definedName>
    <definedName name="ddd" localSheetId="9" hidden="1">{"Riqfin97",#N/A,FALSE,"Tran";"Riqfinpro",#N/A,FALSE,"Tran"}</definedName>
    <definedName name="ddd" localSheetId="23" hidden="1">{"Riqfin97",#N/A,FALSE,"Tran";"Riqfinpro",#N/A,FALSE,"Tran"}</definedName>
    <definedName name="ddd" hidden="1">{"Riqfin97",#N/A,FALSE,"Tran";"Riqfinpro",#N/A,FALSE,"Tran"}</definedName>
    <definedName name="debt" localSheetId="26">#REF!</definedName>
    <definedName name="debt" localSheetId="2">#REF!</definedName>
    <definedName name="debt" localSheetId="8">#REF!</definedName>
    <definedName name="debt" localSheetId="23">#REF!</definedName>
    <definedName name="debt">#REF!</definedName>
    <definedName name="DEBT1" localSheetId="26">#REF!</definedName>
    <definedName name="DEBT1" localSheetId="2">#REF!</definedName>
    <definedName name="DEBT1" localSheetId="8">#REF!</definedName>
    <definedName name="DEBT1" localSheetId="23">#REF!</definedName>
    <definedName name="DEBT1">#REF!</definedName>
    <definedName name="DEBT10" localSheetId="26">#REF!</definedName>
    <definedName name="DEBT10" localSheetId="2">#REF!</definedName>
    <definedName name="DEBT10" localSheetId="8">#REF!</definedName>
    <definedName name="DEBT10" localSheetId="23">#REF!</definedName>
    <definedName name="DEBT10">#REF!</definedName>
    <definedName name="DEBT11" localSheetId="26">#REF!</definedName>
    <definedName name="DEBT11" localSheetId="2">#REF!</definedName>
    <definedName name="DEBT11" localSheetId="8">#REF!</definedName>
    <definedName name="DEBT11" localSheetId="23">#REF!</definedName>
    <definedName name="DEBT11">#REF!</definedName>
    <definedName name="DEBT12" localSheetId="26">#REF!</definedName>
    <definedName name="DEBT12" localSheetId="2">#REF!</definedName>
    <definedName name="DEBT12" localSheetId="8">#REF!</definedName>
    <definedName name="DEBT12" localSheetId="23">#REF!</definedName>
    <definedName name="DEBT12">#REF!</definedName>
    <definedName name="DEBT13" localSheetId="26">#REF!</definedName>
    <definedName name="DEBT13" localSheetId="2">#REF!</definedName>
    <definedName name="DEBT13" localSheetId="8">#REF!</definedName>
    <definedName name="DEBT13" localSheetId="23">#REF!</definedName>
    <definedName name="DEBT13">#REF!</definedName>
    <definedName name="DEBT14" localSheetId="26">#REF!</definedName>
    <definedName name="DEBT14" localSheetId="2">#REF!</definedName>
    <definedName name="DEBT14" localSheetId="8">#REF!</definedName>
    <definedName name="DEBT14" localSheetId="23">#REF!</definedName>
    <definedName name="DEBT14">#REF!</definedName>
    <definedName name="DEBT15" localSheetId="26">#REF!</definedName>
    <definedName name="DEBT15" localSheetId="2">#REF!</definedName>
    <definedName name="DEBT15" localSheetId="8">#REF!</definedName>
    <definedName name="DEBT15" localSheetId="23">#REF!</definedName>
    <definedName name="DEBT15">#REF!</definedName>
    <definedName name="DEBT16" localSheetId="26">#REF!</definedName>
    <definedName name="DEBT16" localSheetId="2">#REF!</definedName>
    <definedName name="DEBT16" localSheetId="8">#REF!</definedName>
    <definedName name="DEBT16" localSheetId="23">#REF!</definedName>
    <definedName name="DEBT16">#REF!</definedName>
    <definedName name="DEBT1B" localSheetId="26">#REF!</definedName>
    <definedName name="DEBT1B" localSheetId="2">#REF!</definedName>
    <definedName name="DEBT1B" localSheetId="8">#REF!</definedName>
    <definedName name="DEBT1B" localSheetId="23">#REF!</definedName>
    <definedName name="DEBT1B">#REF!</definedName>
    <definedName name="DEBT2" localSheetId="26">#REF!</definedName>
    <definedName name="DEBT2" localSheetId="2">#REF!</definedName>
    <definedName name="DEBT2" localSheetId="8">#REF!</definedName>
    <definedName name="DEBT2" localSheetId="23">#REF!</definedName>
    <definedName name="DEBT2">#REF!</definedName>
    <definedName name="DEBT2B" localSheetId="26">#REF!</definedName>
    <definedName name="DEBT2B" localSheetId="2">#REF!</definedName>
    <definedName name="DEBT2B" localSheetId="8">#REF!</definedName>
    <definedName name="DEBT2B" localSheetId="23">#REF!</definedName>
    <definedName name="DEBT2B">#REF!</definedName>
    <definedName name="DEBT3" localSheetId="26">#REF!</definedName>
    <definedName name="DEBT3" localSheetId="2">#REF!</definedName>
    <definedName name="DEBT3" localSheetId="8">#REF!</definedName>
    <definedName name="DEBT3" localSheetId="23">#REF!</definedName>
    <definedName name="DEBT3">#REF!</definedName>
    <definedName name="DEBT4" localSheetId="26">#REF!</definedName>
    <definedName name="DEBT4" localSheetId="2">#REF!</definedName>
    <definedName name="DEBT4" localSheetId="8">#REF!</definedName>
    <definedName name="DEBT4" localSheetId="23">#REF!</definedName>
    <definedName name="DEBT4">#REF!</definedName>
    <definedName name="DEBT5" localSheetId="26">#REF!</definedName>
    <definedName name="DEBT5" localSheetId="2">#REF!</definedName>
    <definedName name="DEBT5" localSheetId="8">#REF!</definedName>
    <definedName name="DEBT5" localSheetId="23">#REF!</definedName>
    <definedName name="DEBT5">#REF!</definedName>
    <definedName name="DEBT6" localSheetId="26">#REF!</definedName>
    <definedName name="DEBT6" localSheetId="2">#REF!</definedName>
    <definedName name="DEBT6" localSheetId="8">#REF!</definedName>
    <definedName name="DEBT6" localSheetId="23">#REF!</definedName>
    <definedName name="DEBT6">#REF!</definedName>
    <definedName name="DEBT7" localSheetId="26">#REF!</definedName>
    <definedName name="DEBT7" localSheetId="2">#REF!</definedName>
    <definedName name="DEBT7" localSheetId="8">#REF!</definedName>
    <definedName name="DEBT7" localSheetId="23">#REF!</definedName>
    <definedName name="DEBT7">#REF!</definedName>
    <definedName name="DEBT8" localSheetId="26">#REF!</definedName>
    <definedName name="DEBT8" localSheetId="2">#REF!</definedName>
    <definedName name="DEBT8" localSheetId="8">#REF!</definedName>
    <definedName name="DEBT8" localSheetId="23">#REF!</definedName>
    <definedName name="DEBT8">#REF!</definedName>
    <definedName name="DEBT9" localSheetId="26">#REF!</definedName>
    <definedName name="DEBT9" localSheetId="2">#REF!</definedName>
    <definedName name="DEBT9" localSheetId="8">#REF!</definedName>
    <definedName name="DEBT9" localSheetId="23">#REF!</definedName>
    <definedName name="DEBT9">#REF!</definedName>
    <definedName name="debtproj" localSheetId="26">#REF!</definedName>
    <definedName name="debtproj" localSheetId="2">#REF!</definedName>
    <definedName name="debtproj" localSheetId="8">#REF!</definedName>
    <definedName name="debtproj" localSheetId="23">#REF!</definedName>
    <definedName name="debtproj">#REF!</definedName>
    <definedName name="DEFLATORS" localSheetId="26">#REF!</definedName>
    <definedName name="DEFLATORS" localSheetId="2">#REF!</definedName>
    <definedName name="DEFLATORS" localSheetId="8">#REF!</definedName>
    <definedName name="DEFLATORS" localSheetId="23">#REF!</definedName>
    <definedName name="DEFLATORS">#REF!</definedName>
    <definedName name="degresivita" localSheetId="26">#REF!</definedName>
    <definedName name="degresivita" localSheetId="2">#REF!</definedName>
    <definedName name="degresivita" localSheetId="8">#REF!</definedName>
    <definedName name="degresivita" localSheetId="23">#REF!</definedName>
    <definedName name="degresivita">#REF!</definedName>
    <definedName name="degresivita_2" localSheetId="26">#REF!</definedName>
    <definedName name="degresivita_2" localSheetId="2">#REF!</definedName>
    <definedName name="degresivita_2" localSheetId="8">#REF!</definedName>
    <definedName name="degresivita_2" localSheetId="23">#REF!</definedName>
    <definedName name="degresivita_2">#REF!</definedName>
    <definedName name="deleteme1" localSheetId="26" hidden="1">#REF!</definedName>
    <definedName name="deleteme1" localSheetId="2" hidden="1">#REF!</definedName>
    <definedName name="deleteme1" localSheetId="8" hidden="1">#REF!</definedName>
    <definedName name="deleteme1" localSheetId="23" hidden="1">#REF!</definedName>
    <definedName name="deleteme1" hidden="1">#REF!</definedName>
    <definedName name="deleteme3" localSheetId="26" hidden="1">#REF!</definedName>
    <definedName name="deleteme3" localSheetId="2" hidden="1">#REF!</definedName>
    <definedName name="deleteme3" localSheetId="8" hidden="1">#REF!</definedName>
    <definedName name="deleteme3" localSheetId="23" hidden="1">#REF!</definedName>
    <definedName name="deleteme3" hidden="1">#REF!</definedName>
    <definedName name="Department" localSheetId="26">[37]REER!#REF!</definedName>
    <definedName name="Department" localSheetId="2">[38]REER!#REF!</definedName>
    <definedName name="Department" localSheetId="8">[38]REER!#REF!</definedName>
    <definedName name="Department" localSheetId="9">[39]REER!#REF!</definedName>
    <definedName name="Department" localSheetId="23">[40]REER!#REF!</definedName>
    <definedName name="Department">[38]REER!#REF!</definedName>
    <definedName name="DF_GRID_3" localSheetId="2">Počet klientov-[41]PR!$B$17:$H$19</definedName>
    <definedName name="DF_GRID_3" localSheetId="8">Počet klientov-[41]PR!$B$17:$H$19</definedName>
    <definedName name="DF_GRID_3" localSheetId="23">Počet klientov-[41]PR!$B$17:$H$19</definedName>
    <definedName name="DF_GRID_3">Počet klientov-[41]PR!$B$17:$H$19</definedName>
    <definedName name="DF_GRID_6" localSheetId="2">#REF!</definedName>
    <definedName name="DF_GRID_6" localSheetId="8">#REF!</definedName>
    <definedName name="DF_GRID_6" localSheetId="23">#REF!</definedName>
    <definedName name="DF_GRID_6">#REF!</definedName>
    <definedName name="DF_GRID_7" localSheetId="2">Počet klientov-#REF!</definedName>
    <definedName name="DF_GRID_7" localSheetId="8">Počet klientov-#REF!</definedName>
    <definedName name="DF_GRID_7" localSheetId="23">Počet klientov-#REF!</definedName>
    <definedName name="DF_GRID_7">Počet klientov-#REF!</definedName>
    <definedName name="DGproj">#N/A</definedName>
    <definedName name="DLX1.USE" localSheetId="9">[42]Haver!$A$2:$N$8</definedName>
    <definedName name="DLX1.USE" localSheetId="23">[43]Haver!$A$2:$N$8</definedName>
    <definedName name="DLX1.USE">[44]Haver!$A$2:$N$8</definedName>
    <definedName name="DOC" localSheetId="26">#REF!</definedName>
    <definedName name="DOC" localSheetId="2">#REF!</definedName>
    <definedName name="DOC" localSheetId="8">#REF!</definedName>
    <definedName name="DOC" localSheetId="23">#REF!</definedName>
    <definedName name="DOC">#REF!</definedName>
    <definedName name="dp">[45]DP!$A$1:$E$65536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fsdds" localSheetId="26" hidden="1">{"Riqfin97",#N/A,FALSE,"Tran";"Riqfinpro",#N/A,FALSE,"Tran"}</definedName>
    <definedName name="dsfsdds" localSheetId="30" hidden="1">{"Riqfin97",#N/A,FALSE,"Tran";"Riqfinpro",#N/A,FALSE,"Tran"}</definedName>
    <definedName name="dsfsdds" localSheetId="33" hidden="1">{"Riqfin97",#N/A,FALSE,"Tran";"Riqfinpro",#N/A,FALSE,"Tran"}</definedName>
    <definedName name="dsfsdds" localSheetId="23" hidden="1">{"Riqfin97",#N/A,FALSE,"Tran";"Riqfinpro",#N/A,FALSE,"Tran"}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 localSheetId="26">#REF!</definedName>
    <definedName name="e12db" localSheetId="2">#REF!</definedName>
    <definedName name="e12db" localSheetId="8">#REF!</definedName>
    <definedName name="e12db" localSheetId="23">#REF!</definedName>
    <definedName name="e12db">#REF!</definedName>
    <definedName name="e9db">[46]e9!$A$1:$V$49</definedName>
    <definedName name="EDNA">#N/A</definedName>
    <definedName name="EDSSDESCRIPTOR" localSheetId="26">#REF!</definedName>
    <definedName name="EDSSDESCRIPTOR" localSheetId="2">#REF!</definedName>
    <definedName name="EDSSDESCRIPTOR" localSheetId="8">#REF!</definedName>
    <definedName name="EDSSDESCRIPTOR" localSheetId="23">#REF!</definedName>
    <definedName name="EDSSDESCRIPTOR">#REF!</definedName>
    <definedName name="EDSSFILE" localSheetId="26">#REF!</definedName>
    <definedName name="EDSSFILE" localSheetId="2">#REF!</definedName>
    <definedName name="EDSSFILE" localSheetId="8">#REF!</definedName>
    <definedName name="EDSSFILE" localSheetId="23">#REF!</definedName>
    <definedName name="EDSSFILE">#REF!</definedName>
    <definedName name="EDSSNAME" localSheetId="26">#REF!</definedName>
    <definedName name="EDSSNAME" localSheetId="2">#REF!</definedName>
    <definedName name="EDSSNAME" localSheetId="8">#REF!</definedName>
    <definedName name="EDSSNAME" localSheetId="23">#REF!</definedName>
    <definedName name="EDSSNAME">#REF!</definedName>
    <definedName name="EDSSTIME" localSheetId="26">#REF!</definedName>
    <definedName name="EDSSTIME" localSheetId="2">#REF!</definedName>
    <definedName name="EDSSTIME" localSheetId="8">#REF!</definedName>
    <definedName name="EDSSTIME" localSheetId="23">#REF!</definedName>
    <definedName name="EDSSTIME">#REF!</definedName>
    <definedName name="ee" localSheetId="26" hidden="1">{"Tab1",#N/A,FALSE,"P";"Tab2",#N/A,FALSE,"P"}</definedName>
    <definedName name="ee" localSheetId="30" hidden="1">{"Tab1",#N/A,FALSE,"P";"Tab2",#N/A,FALSE,"P"}</definedName>
    <definedName name="ee" localSheetId="33" hidden="1">{"Tab1",#N/A,FALSE,"P";"Tab2",#N/A,FALSE,"P"}</definedName>
    <definedName name="ee" localSheetId="9" hidden="1">{"Tab1",#N/A,FALSE,"P";"Tab2",#N/A,FALSE,"P"}</definedName>
    <definedName name="ee" localSheetId="23" hidden="1">{"Tab1",#N/A,FALSE,"P";"Tab2",#N/A,FALSE,"P"}</definedName>
    <definedName name="ee" hidden="1">{"Tab1",#N/A,FALSE,"P";"Tab2",#N/A,FALSE,"P"}</definedName>
    <definedName name="EECB" localSheetId="26">#REF!</definedName>
    <definedName name="EECB" localSheetId="2">#REF!</definedName>
    <definedName name="EECB" localSheetId="8">#REF!</definedName>
    <definedName name="EECB" localSheetId="23">#REF!</definedName>
    <definedName name="EECB">#REF!</definedName>
    <definedName name="eedx" localSheetId="26" hidden="1">{"Tab1",#N/A,FALSE,"P";"Tab2",#N/A,FALSE,"P"}</definedName>
    <definedName name="eedx" localSheetId="30" hidden="1">{"Tab1",#N/A,FALSE,"P";"Tab2",#N/A,FALSE,"P"}</definedName>
    <definedName name="eedx" localSheetId="33" hidden="1">{"Tab1",#N/A,FALSE,"P";"Tab2",#N/A,FALSE,"P"}</definedName>
    <definedName name="eedx" localSheetId="23" hidden="1">{"Tab1",#N/A,FALSE,"P";"Tab2",#N/A,FALSE,"P"}</definedName>
    <definedName name="eedx" hidden="1">{"Tab1",#N/A,FALSE,"P";"Tab2",#N/A,FALSE,"P"}</definedName>
    <definedName name="eee" localSheetId="26" hidden="1">{"Tab1",#N/A,FALSE,"P";"Tab2",#N/A,FALSE,"P"}</definedName>
    <definedName name="eee" localSheetId="30" hidden="1">{"Tab1",#N/A,FALSE,"P";"Tab2",#N/A,FALSE,"P"}</definedName>
    <definedName name="eee" localSheetId="33" hidden="1">{"Tab1",#N/A,FALSE,"P";"Tab2",#N/A,FALSE,"P"}</definedName>
    <definedName name="eee" localSheetId="9" hidden="1">{"Tab1",#N/A,FALSE,"P";"Tab2",#N/A,FALSE,"P"}</definedName>
    <definedName name="eee" localSheetId="23" hidden="1">{"Tab1",#N/A,FALSE,"P";"Tab2",#N/A,FALSE,"P"}</definedName>
    <definedName name="eee" hidden="1">{"Tab1",#N/A,FALSE,"P";"Tab2",#N/A,FALSE,"P"}</definedName>
    <definedName name="EISCODE" localSheetId="26">#REF!</definedName>
    <definedName name="EISCODE" localSheetId="2">#REF!</definedName>
    <definedName name="EISCODE" localSheetId="8">#REF!</definedName>
    <definedName name="EISCODE" localSheetId="23">#REF!</definedName>
    <definedName name="EISCODE">#REF!</definedName>
    <definedName name="elect" localSheetId="26">#REF!</definedName>
    <definedName name="elect" localSheetId="2">#REF!</definedName>
    <definedName name="elect" localSheetId="8">#REF!</definedName>
    <definedName name="elect" localSheetId="23">#REF!</definedName>
    <definedName name="elect">#REF!</definedName>
    <definedName name="Emerging_HTML_AREA" localSheetId="26">#REF!</definedName>
    <definedName name="Emerging_HTML_AREA" localSheetId="2">#REF!</definedName>
    <definedName name="Emerging_HTML_AREA" localSheetId="8">#REF!</definedName>
    <definedName name="Emerging_HTML_AREA" localSheetId="23">#REF!</definedName>
    <definedName name="Emerging_HTML_AREA">#REF!</definedName>
    <definedName name="EMETEL" localSheetId="26">#REF!</definedName>
    <definedName name="EMETEL" localSheetId="2">#REF!</definedName>
    <definedName name="EMETEL" localSheetId="8">#REF!</definedName>
    <definedName name="EMETEL" localSheetId="23">#REF!</definedName>
    <definedName name="EMETEL">#REF!</definedName>
    <definedName name="ENDA">#N/A</definedName>
    <definedName name="equal_TLC" localSheetId="26">#REF!</definedName>
    <definedName name="equal_TLC" localSheetId="2">#REF!</definedName>
    <definedName name="equal_TLC" localSheetId="8">#REF!</definedName>
    <definedName name="equal_TLC" localSheetId="23">#REF!</definedName>
    <definedName name="equal_TLC">#REF!</definedName>
    <definedName name="ExitWRS">[47]Main!$AB$25</definedName>
    <definedName name="ff" localSheetId="26" hidden="1">{"Tab1",#N/A,FALSE,"P";"Tab2",#N/A,FALSE,"P"}</definedName>
    <definedName name="ff" localSheetId="30" hidden="1">{"Tab1",#N/A,FALSE,"P";"Tab2",#N/A,FALSE,"P"}</definedName>
    <definedName name="ff" localSheetId="33" hidden="1">{"Tab1",#N/A,FALSE,"P";"Tab2",#N/A,FALSE,"P"}</definedName>
    <definedName name="ff" localSheetId="9" hidden="1">{"Tab1",#N/A,FALSE,"P";"Tab2",#N/A,FALSE,"P"}</definedName>
    <definedName name="ff" localSheetId="23" hidden="1">{"Tab1",#N/A,FALSE,"P";"Tab2",#N/A,FALSE,"P"}</definedName>
    <definedName name="ff" hidden="1">{"Tab1",#N/A,FALSE,"P";"Tab2",#N/A,FALSE,"P"}</definedName>
    <definedName name="fff" localSheetId="26" hidden="1">{"Tab1",#N/A,FALSE,"P";"Tab2",#N/A,FALSE,"P"}</definedName>
    <definedName name="fff" localSheetId="30" hidden="1">{"Tab1",#N/A,FALSE,"P";"Tab2",#N/A,FALSE,"P"}</definedName>
    <definedName name="fff" localSheetId="33" hidden="1">{"Tab1",#N/A,FALSE,"P";"Tab2",#N/A,FALSE,"P"}</definedName>
    <definedName name="fff" localSheetId="9" hidden="1">{"Tab1",#N/A,FALSE,"P";"Tab2",#N/A,FALSE,"P"}</definedName>
    <definedName name="fff" localSheetId="23" hidden="1">{"Tab1",#N/A,FALSE,"P";"Tab2",#N/A,FALSE,"P"}</definedName>
    <definedName name="fff" hidden="1">{"Tab1",#N/A,FALSE,"P";"Tab2",#N/A,FALSE,"P"}</definedName>
    <definedName name="Fig8.2a" localSheetId="26">#REF!</definedName>
    <definedName name="Fig8.2a" localSheetId="2">#REF!</definedName>
    <definedName name="Fig8.2a" localSheetId="8">#REF!</definedName>
    <definedName name="Fig8.2a" localSheetId="9">#REF!</definedName>
    <definedName name="Fig8.2a" localSheetId="23">#REF!</definedName>
    <definedName name="Fig8.2a">#REF!</definedName>
    <definedName name="fill" hidden="1">'[48]Macroframework-Ver.1'!$A$1:$A$267</definedName>
    <definedName name="finan" localSheetId="26">#REF!</definedName>
    <definedName name="finan" localSheetId="2">#REF!</definedName>
    <definedName name="finan" localSheetId="8">#REF!</definedName>
    <definedName name="finan" localSheetId="23">#REF!</definedName>
    <definedName name="finan">#REF!</definedName>
    <definedName name="finan1" localSheetId="26">#REF!</definedName>
    <definedName name="finan1" localSheetId="2">#REF!</definedName>
    <definedName name="finan1" localSheetId="8">#REF!</definedName>
    <definedName name="finan1" localSheetId="23">#REF!</definedName>
    <definedName name="finan1">#REF!</definedName>
    <definedName name="Financing" localSheetId="26" hidden="1">{"Tab1",#N/A,FALSE,"P";"Tab2",#N/A,FALSE,"P"}</definedName>
    <definedName name="Financing" localSheetId="30" hidden="1">{"Tab1",#N/A,FALSE,"P";"Tab2",#N/A,FALSE,"P"}</definedName>
    <definedName name="Financing" localSheetId="33" hidden="1">{"Tab1",#N/A,FALSE,"P";"Tab2",#N/A,FALSE,"P"}</definedName>
    <definedName name="Financing" localSheetId="9" hidden="1">{"Tab1",#N/A,FALSE,"P";"Tab2",#N/A,FALSE,"P"}</definedName>
    <definedName name="Financing" localSheetId="23" hidden="1">{"Tab1",#N/A,FALSE,"P";"Tab2",#N/A,FALSE,"P"}</definedName>
    <definedName name="Financing" hidden="1">{"Tab1",#N/A,FALSE,"P";"Tab2",#N/A,FALSE,"P"}</definedName>
    <definedName name="FISUM" localSheetId="26">#REF!</definedName>
    <definedName name="FISUM" localSheetId="2">#REF!</definedName>
    <definedName name="FISUM" localSheetId="8">#REF!</definedName>
    <definedName name="FISUM" localSheetId="9">#REF!</definedName>
    <definedName name="FISUM" localSheetId="23">#REF!</definedName>
    <definedName name="FISUM">#REF!</definedName>
    <definedName name="FLOPEC" localSheetId="26">#REF!</definedName>
    <definedName name="FLOPEC" localSheetId="2">#REF!</definedName>
    <definedName name="FLOPEC" localSheetId="8">#REF!</definedName>
    <definedName name="FLOPEC" localSheetId="23">#REF!</definedName>
    <definedName name="FLOPEC">#REF!</definedName>
    <definedName name="FMB" localSheetId="26">#REF!</definedName>
    <definedName name="FMB" localSheetId="2">#REF!</definedName>
    <definedName name="FMB" localSheetId="8">#REF!</definedName>
    <definedName name="FMB" localSheetId="9">#REF!</definedName>
    <definedName name="FMB" localSheetId="23">#REF!</definedName>
    <definedName name="FMB">#REF!</definedName>
    <definedName name="FODESEC" localSheetId="26">#REF!</definedName>
    <definedName name="FODESEC" localSheetId="2">#REF!</definedName>
    <definedName name="FODESEC" localSheetId="8">#REF!</definedName>
    <definedName name="FODESEC" localSheetId="23">#REF!</definedName>
    <definedName name="FODESEC">#REF!</definedName>
    <definedName name="FOREXPORT" localSheetId="9">[1]H!$A$2:$F$86</definedName>
    <definedName name="FOREXPORT" localSheetId="23">[2]H!$A$2:$F$86</definedName>
    <definedName name="FOREXPORT">[3]H!$A$2:$F$86</definedName>
    <definedName name="FUNDOBL" localSheetId="26">#REF!</definedName>
    <definedName name="FUNDOBL" localSheetId="2">#REF!</definedName>
    <definedName name="FUNDOBL" localSheetId="8">#REF!</definedName>
    <definedName name="FUNDOBL" localSheetId="9">#REF!</definedName>
    <definedName name="FUNDOBL" localSheetId="23">#REF!</definedName>
    <definedName name="FUNDOBL">#REF!</definedName>
    <definedName name="FUNDOBLB" localSheetId="26">#REF!</definedName>
    <definedName name="FUNDOBLB" localSheetId="2">#REF!</definedName>
    <definedName name="FUNDOBLB" localSheetId="8">#REF!</definedName>
    <definedName name="FUNDOBLB" localSheetId="23">#REF!</definedName>
    <definedName name="FUNDOBLB">#REF!</definedName>
    <definedName name="g" localSheetId="26">#REF!</definedName>
    <definedName name="g" localSheetId="2">#REF!</definedName>
    <definedName name="g" localSheetId="8">#REF!</definedName>
    <definedName name="g" localSheetId="23">#REF!</definedName>
    <definedName name="g">#REF!</definedName>
    <definedName name="GCB" localSheetId="26">#REF!</definedName>
    <definedName name="GCB" localSheetId="2">#REF!</definedName>
    <definedName name="GCB" localSheetId="8">#REF!</definedName>
    <definedName name="GCB" localSheetId="9">#REF!</definedName>
    <definedName name="GCB" localSheetId="23">#REF!</definedName>
    <definedName name="GCB">#REF!</definedName>
    <definedName name="GCB_NGDP">#N/A</definedName>
    <definedName name="GCEI" localSheetId="26">#REF!</definedName>
    <definedName name="GCEI" localSheetId="2">#REF!</definedName>
    <definedName name="GCEI" localSheetId="8">#REF!</definedName>
    <definedName name="GCEI" localSheetId="9">#REF!</definedName>
    <definedName name="GCEI" localSheetId="23">#REF!</definedName>
    <definedName name="GCEI">#REF!</definedName>
    <definedName name="GCENL" localSheetId="26">#REF!</definedName>
    <definedName name="GCENL" localSheetId="2">#REF!</definedName>
    <definedName name="GCENL" localSheetId="8">#REF!</definedName>
    <definedName name="GCENL" localSheetId="9">#REF!</definedName>
    <definedName name="GCENL" localSheetId="23">#REF!</definedName>
    <definedName name="GCENL">#REF!</definedName>
    <definedName name="GCND" localSheetId="26">#REF!</definedName>
    <definedName name="GCND" localSheetId="2">#REF!</definedName>
    <definedName name="GCND" localSheetId="8">#REF!</definedName>
    <definedName name="GCND" localSheetId="9">#REF!</definedName>
    <definedName name="GCND" localSheetId="23">#REF!</definedName>
    <definedName name="GCND">#REF!</definedName>
    <definedName name="GCND_NGDP" localSheetId="26">#REF!</definedName>
    <definedName name="GCND_NGDP" localSheetId="2">#REF!</definedName>
    <definedName name="GCND_NGDP" localSheetId="8">#REF!</definedName>
    <definedName name="GCND_NGDP" localSheetId="9">#REF!</definedName>
    <definedName name="GCND_NGDP" localSheetId="23">#REF!</definedName>
    <definedName name="GCND_NGDP">#REF!</definedName>
    <definedName name="GCRG" localSheetId="26">#REF!</definedName>
    <definedName name="GCRG" localSheetId="2">#REF!</definedName>
    <definedName name="GCRG" localSheetId="8">#REF!</definedName>
    <definedName name="GCRG" localSheetId="9">#REF!</definedName>
    <definedName name="GCRG" localSheetId="23">#REF!</definedName>
    <definedName name="GCRG">#REF!</definedName>
    <definedName name="ggb" localSheetId="9">'[49]budget-G'!$A$1:$W$109</definedName>
    <definedName name="ggb" localSheetId="23">'[50]budget-G'!$A$1:$W$109</definedName>
    <definedName name="ggb">'[51]budget-G'!$A$1:$W$109</definedName>
    <definedName name="GGB_NGDP">#N/A</definedName>
    <definedName name="ggbeu" localSheetId="26">#REF!</definedName>
    <definedName name="ggbeu" localSheetId="2">#REF!</definedName>
    <definedName name="ggbeu" localSheetId="8">#REF!</definedName>
    <definedName name="ggbeu" localSheetId="9">#REF!</definedName>
    <definedName name="ggbeu" localSheetId="23">#REF!</definedName>
    <definedName name="ggbeu">#REF!</definedName>
    <definedName name="ggblg" localSheetId="26">#REF!</definedName>
    <definedName name="ggblg" localSheetId="2">#REF!</definedName>
    <definedName name="ggblg" localSheetId="8">#REF!</definedName>
    <definedName name="ggblg" localSheetId="9">#REF!</definedName>
    <definedName name="ggblg" localSheetId="23">#REF!</definedName>
    <definedName name="ggblg">#REF!</definedName>
    <definedName name="ggbls" localSheetId="26">#REF!</definedName>
    <definedName name="ggbls" localSheetId="2">#REF!</definedName>
    <definedName name="ggbls" localSheetId="8">#REF!</definedName>
    <definedName name="ggbls" localSheetId="9">#REF!</definedName>
    <definedName name="ggbls" localSheetId="23">#REF!</definedName>
    <definedName name="ggbls">#REF!</definedName>
    <definedName name="ggbss" localSheetId="26">#REF!</definedName>
    <definedName name="ggbss" localSheetId="2">#REF!</definedName>
    <definedName name="ggbss" localSheetId="8">#REF!</definedName>
    <definedName name="ggbss" localSheetId="9">#REF!</definedName>
    <definedName name="ggbss" localSheetId="23">#REF!</definedName>
    <definedName name="ggbss">#REF!</definedName>
    <definedName name="gge" localSheetId="9">[49]Expenditures!$A$1:$AC$62</definedName>
    <definedName name="gge" localSheetId="23">[50]Expenditures!$A$1:$AC$62</definedName>
    <definedName name="gge">[51]Expenditures!$A$1:$AC$62</definedName>
    <definedName name="GGED" localSheetId="26">#REF!</definedName>
    <definedName name="GGED" localSheetId="2">#REF!</definedName>
    <definedName name="GGED" localSheetId="8">#REF!</definedName>
    <definedName name="GGED" localSheetId="9">#REF!</definedName>
    <definedName name="GGED" localSheetId="23">#REF!</definedName>
    <definedName name="GGED">#REF!</definedName>
    <definedName name="GGEI" localSheetId="26">#REF!</definedName>
    <definedName name="GGEI" localSheetId="2">#REF!</definedName>
    <definedName name="GGEI" localSheetId="8">#REF!</definedName>
    <definedName name="GGEI" localSheetId="9">#REF!</definedName>
    <definedName name="GGEI" localSheetId="23">#REF!</definedName>
    <definedName name="GGEI">#REF!</definedName>
    <definedName name="GGENL" localSheetId="26">#REF!</definedName>
    <definedName name="GGENL" localSheetId="2">#REF!</definedName>
    <definedName name="GGENL" localSheetId="8">#REF!</definedName>
    <definedName name="GGENL" localSheetId="9">#REF!</definedName>
    <definedName name="GGENL" localSheetId="23">#REF!</definedName>
    <definedName name="GGENL">#REF!</definedName>
    <definedName name="ggg" localSheetId="26" hidden="1">{"Riqfin97",#N/A,FALSE,"Tran";"Riqfinpro",#N/A,FALSE,"Tran"}</definedName>
    <definedName name="ggg" localSheetId="30" hidden="1">{"Riqfin97",#N/A,FALSE,"Tran";"Riqfinpro",#N/A,FALSE,"Tran"}</definedName>
    <definedName name="ggg" localSheetId="33" hidden="1">{"Riqfin97",#N/A,FALSE,"Tran";"Riqfinpro",#N/A,FALSE,"Tran"}</definedName>
    <definedName name="ggg" localSheetId="9" hidden="1">{"Riqfin97",#N/A,FALSE,"Tran";"Riqfinpro",#N/A,FALSE,"Tran"}</definedName>
    <definedName name="ggg" localSheetId="23" hidden="1">{"Riqfin97",#N/A,FALSE,"Tran";"Riqfinpro",#N/A,FALSE,"Tran"}</definedName>
    <definedName name="ggg" hidden="1">{"Riqfin97",#N/A,FALSE,"Tran";"Riqfinpro",#N/A,FALSE,"Tran"}</definedName>
    <definedName name="ggggg" localSheetId="26" hidden="1">'[52]J(Priv.Cap)'!#REF!</definedName>
    <definedName name="ggggg" localSheetId="2" hidden="1">'[52]J(Priv.Cap)'!#REF!</definedName>
    <definedName name="ggggg" localSheetId="8" hidden="1">'[52]J(Priv.Cap)'!#REF!</definedName>
    <definedName name="ggggg" localSheetId="9" hidden="1">'[52]J(Priv.Cap)'!#REF!</definedName>
    <definedName name="ggggg" localSheetId="23" hidden="1">'[52]J(Priv.Cap)'!#REF!</definedName>
    <definedName name="ggggg" hidden="1">'[52]J(Priv.Cap)'!#REF!</definedName>
    <definedName name="ggggggg" localSheetId="26">'G03'!ggggggg</definedName>
    <definedName name="ggggggg" localSheetId="30">'G08'!ggggggg</definedName>
    <definedName name="ggggggg" localSheetId="33">'G11'!ggggggg</definedName>
    <definedName name="ggggggg" localSheetId="9">'T10'!ggggggg</definedName>
    <definedName name="ggggggg" localSheetId="23">'T24'!ggggggg</definedName>
    <definedName name="ggggggg">[20]!ggggggg</definedName>
    <definedName name="GGND" localSheetId="26">#REF!</definedName>
    <definedName name="GGND" localSheetId="2">#REF!</definedName>
    <definedName name="GGND" localSheetId="8">#REF!</definedName>
    <definedName name="GGND" localSheetId="9">#REF!</definedName>
    <definedName name="GGND" localSheetId="23">#REF!</definedName>
    <definedName name="GGND">#REF!</definedName>
    <definedName name="ggr" localSheetId="9">[49]Revenues!$A$1:$AD$58</definedName>
    <definedName name="ggr" localSheetId="23">[50]Revenues!$A$1:$AD$58</definedName>
    <definedName name="ggr">[51]Revenues!$A$1:$AD$58</definedName>
    <definedName name="GGRG" localSheetId="26">#REF!</definedName>
    <definedName name="GGRG" localSheetId="2">#REF!</definedName>
    <definedName name="GGRG" localSheetId="8">#REF!</definedName>
    <definedName name="GGRG" localSheetId="9">#REF!</definedName>
    <definedName name="GGRG" localSheetId="23">#REF!</definedName>
    <definedName name="GGRG">#REF!</definedName>
    <definedName name="GPee_2" localSheetId="26">#REF!</definedName>
    <definedName name="GPee_2" localSheetId="2">#REF!</definedName>
    <definedName name="GPee_2" localSheetId="8">#REF!</definedName>
    <definedName name="GPee_2" localSheetId="23">#REF!</definedName>
    <definedName name="GPee_2">#REF!</definedName>
    <definedName name="GPer_2" localSheetId="26">#REF!</definedName>
    <definedName name="GPer_2" localSheetId="2">#REF!</definedName>
    <definedName name="GPer_2" localSheetId="8">#REF!</definedName>
    <definedName name="GPer_2" localSheetId="23">#REF!</definedName>
    <definedName name="GPer_2">#REF!</definedName>
    <definedName name="hgfd" localSheetId="26" hidden="1">{#N/A,#N/A,FALSE,"I";#N/A,#N/A,FALSE,"J";#N/A,#N/A,FALSE,"K";#N/A,#N/A,FALSE,"L";#N/A,#N/A,FALSE,"M";#N/A,#N/A,FALSE,"N";#N/A,#N/A,FALSE,"O"}</definedName>
    <definedName name="hgfd" localSheetId="30" hidden="1">{#N/A,#N/A,FALSE,"I";#N/A,#N/A,FALSE,"J";#N/A,#N/A,FALSE,"K";#N/A,#N/A,FALSE,"L";#N/A,#N/A,FALSE,"M";#N/A,#N/A,FALSE,"N";#N/A,#N/A,FALSE,"O"}</definedName>
    <definedName name="hgfd" localSheetId="33" hidden="1">{#N/A,#N/A,FALSE,"I";#N/A,#N/A,FALSE,"J";#N/A,#N/A,FALSE,"K";#N/A,#N/A,FALSE,"L";#N/A,#N/A,FALSE,"M";#N/A,#N/A,FALSE,"N";#N/A,#N/A,FALSE,"O"}</definedName>
    <definedName name="hgfd" localSheetId="23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26" hidden="1">'[53]J(Priv.Cap)'!#REF!</definedName>
    <definedName name="hhh" localSheetId="2" hidden="1">'[53]J(Priv.Cap)'!#REF!</definedName>
    <definedName name="hhh" localSheetId="8" hidden="1">'[53]J(Priv.Cap)'!#REF!</definedName>
    <definedName name="hhh" localSheetId="9" hidden="1">'[53]J(Priv.Cap)'!#REF!</definedName>
    <definedName name="hhh" localSheetId="23" hidden="1">'[53]J(Priv.Cap)'!#REF!</definedName>
    <definedName name="hhh" hidden="1">'[53]J(Priv.Cap)'!#REF!</definedName>
    <definedName name="hhhhhhh" localSheetId="26">'G03'!hhhhhhh</definedName>
    <definedName name="hhhhhhh" localSheetId="30">'G08'!hhhhhhh</definedName>
    <definedName name="hhhhhhh" localSheetId="33">'G11'!hhhhhhh</definedName>
    <definedName name="hhhhhhh" localSheetId="9">'T10'!hhhhhhh</definedName>
    <definedName name="hhhhhhh" localSheetId="23">'T24'!hhhhhhh</definedName>
    <definedName name="hhhhhhh">[20]!hhhhhhh</definedName>
    <definedName name="HTML_CodePage" hidden="1">1252</definedName>
    <definedName name="HTML_Control" localSheetId="26" hidden="1">{"'Resources'!$A$1:$W$34","'Balance Sheet'!$A$1:$W$58","'SFD'!$A$1:$J$52"}</definedName>
    <definedName name="HTML_Control" localSheetId="30" hidden="1">{"'Resources'!$A$1:$W$34","'Balance Sheet'!$A$1:$W$58","'SFD'!$A$1:$J$52"}</definedName>
    <definedName name="HTML_Control" localSheetId="33" hidden="1">{"'Resources'!$A$1:$W$34","'Balance Sheet'!$A$1:$W$58","'SFD'!$A$1:$J$52"}</definedName>
    <definedName name="HTML_Control" localSheetId="23" hidden="1">{"'Resources'!$A$1:$W$34","'Balance Sheet'!$A$1:$W$58","'SFD'!$A$1:$J$52"}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 localSheetId="26">#REF!</definedName>
    <definedName name="CHART" localSheetId="2">#REF!</definedName>
    <definedName name="CHART" localSheetId="8">#REF!</definedName>
    <definedName name="CHART" localSheetId="23">#REF!</definedName>
    <definedName name="CHART">#REF!</definedName>
    <definedName name="chart4" localSheetId="26" hidden="1">{#N/A,#N/A,FALSE,"CB";#N/A,#N/A,FALSE,"CMB";#N/A,#N/A,FALSE,"NBFI"}</definedName>
    <definedName name="chart4" localSheetId="30" hidden="1">{#N/A,#N/A,FALSE,"CB";#N/A,#N/A,FALSE,"CMB";#N/A,#N/A,FALSE,"NBFI"}</definedName>
    <definedName name="chart4" localSheetId="33" hidden="1">{#N/A,#N/A,FALSE,"CB";#N/A,#N/A,FALSE,"CMB";#N/A,#N/A,FALSE,"NBFI"}</definedName>
    <definedName name="chart4" localSheetId="23" hidden="1">{#N/A,#N/A,FALSE,"CB";#N/A,#N/A,FALSE,"CMB";#N/A,#N/A,FALSE,"NBFI"}</definedName>
    <definedName name="chart4" hidden="1">{#N/A,#N/A,FALSE,"CB";#N/A,#N/A,FALSE,"CMB";#N/A,#N/A,FALSE,"NBFI"}</definedName>
    <definedName name="CHILE" localSheetId="26">#REF!</definedName>
    <definedName name="CHILE" localSheetId="2">#REF!</definedName>
    <definedName name="CHILE" localSheetId="8">#REF!</definedName>
    <definedName name="CHILE" localSheetId="23">#REF!</definedName>
    <definedName name="CHILE">#REF!</definedName>
    <definedName name="CHK" localSheetId="26">#REF!</definedName>
    <definedName name="CHK" localSheetId="2">#REF!</definedName>
    <definedName name="CHK" localSheetId="8">#REF!</definedName>
    <definedName name="CHK" localSheetId="9">#REF!</definedName>
    <definedName name="CHK" localSheetId="23">#REF!</definedName>
    <definedName name="CHK">#REF!</definedName>
    <definedName name="i" localSheetId="26">#REF!</definedName>
    <definedName name="i" localSheetId="2">#REF!</definedName>
    <definedName name="i" localSheetId="8">#REF!</definedName>
    <definedName name="i" localSheetId="23">#REF!</definedName>
    <definedName name="i">#REF!</definedName>
    <definedName name="IESS" localSheetId="26">#REF!</definedName>
    <definedName name="IESS" localSheetId="2">#REF!</definedName>
    <definedName name="IESS" localSheetId="8">#REF!</definedName>
    <definedName name="IESS" localSheetId="23">#REF!</definedName>
    <definedName name="IESS">#REF!</definedName>
    <definedName name="ii" localSheetId="26" hidden="1">{"Tab1",#N/A,FALSE,"P";"Tab2",#N/A,FALSE,"P"}</definedName>
    <definedName name="ii" localSheetId="30" hidden="1">{"Tab1",#N/A,FALSE,"P";"Tab2",#N/A,FALSE,"P"}</definedName>
    <definedName name="ii" localSheetId="33" hidden="1">{"Tab1",#N/A,FALSE,"P";"Tab2",#N/A,FALSE,"P"}</definedName>
    <definedName name="ii" localSheetId="9" hidden="1">{"Tab1",#N/A,FALSE,"P";"Tab2",#N/A,FALSE,"P"}</definedName>
    <definedName name="ii" localSheetId="23" hidden="1">{"Tab1",#N/A,FALSE,"P";"Tab2",#N/A,FALSE,"P"}</definedName>
    <definedName name="ii" hidden="1">{"Tab1",#N/A,FALSE,"P";"Tab2",#N/A,FALSE,"P"}</definedName>
    <definedName name="II_pilier_2" localSheetId="26">#REF!</definedName>
    <definedName name="II_pilier_2" localSheetId="2">#REF!</definedName>
    <definedName name="II_pilier_2" localSheetId="8">#REF!</definedName>
    <definedName name="II_pilier_2" localSheetId="23">#REF!</definedName>
    <definedName name="II_pilier_2">#REF!</definedName>
    <definedName name="II_pillar_figure" localSheetId="26">#REF!</definedName>
    <definedName name="II_pillar_figure" localSheetId="2">#REF!</definedName>
    <definedName name="II_pillar_figure" localSheetId="8">#REF!</definedName>
    <definedName name="II_pillar_figure" localSheetId="23">#REF!</definedName>
    <definedName name="II_pillar_figure">#REF!</definedName>
    <definedName name="ima" localSheetId="26">#REF!</definedName>
    <definedName name="ima" localSheetId="2">#REF!</definedName>
    <definedName name="ima" localSheetId="8">#REF!</definedName>
    <definedName name="ima" localSheetId="23">#REF!</definedName>
    <definedName name="ima">#REF!</definedName>
    <definedName name="IN1_" localSheetId="26">#REF!</definedName>
    <definedName name="IN1_" localSheetId="2">#REF!</definedName>
    <definedName name="IN1_" localSheetId="8">#REF!</definedName>
    <definedName name="IN1_" localSheetId="23">#REF!</definedName>
    <definedName name="IN1_">#REF!</definedName>
    <definedName name="IN2_" localSheetId="26">#REF!</definedName>
    <definedName name="IN2_" localSheetId="2">#REF!</definedName>
    <definedName name="IN2_" localSheetId="8">#REF!</definedName>
    <definedName name="IN2_" localSheetId="23">#REF!</definedName>
    <definedName name="IN2_">#REF!</definedName>
    <definedName name="INB" localSheetId="9">[27]B!$K$6:$T$6</definedName>
    <definedName name="INB" localSheetId="23">[28]B!$K$6:$T$6</definedName>
    <definedName name="INB">[29]B!$K$6:$T$6</definedName>
    <definedName name="INC" localSheetId="9">[27]C!$H$6:$I$6</definedName>
    <definedName name="INC" localSheetId="23">[28]C!$H$6:$I$6</definedName>
    <definedName name="INC">[29]C!$H$6:$I$6</definedName>
    <definedName name="ind" localSheetId="26">#REF!</definedName>
    <definedName name="ind" localSheetId="2">#REF!</definedName>
    <definedName name="ind" localSheetId="8">#REF!</definedName>
    <definedName name="ind" localSheetId="23">#REF!</definedName>
    <definedName name="ind">#REF!</definedName>
    <definedName name="INECEL" localSheetId="26">#REF!</definedName>
    <definedName name="INECEL" localSheetId="2">#REF!</definedName>
    <definedName name="INECEL" localSheetId="8">#REF!</definedName>
    <definedName name="INECEL" localSheetId="23">#REF!</definedName>
    <definedName name="INECEL">#REF!</definedName>
    <definedName name="inflation" localSheetId="26" hidden="1">[54]TAB34!#REF!</definedName>
    <definedName name="inflation" localSheetId="2" hidden="1">[55]TAB34!#REF!</definedName>
    <definedName name="inflation" localSheetId="8" hidden="1">[55]TAB34!#REF!</definedName>
    <definedName name="inflation" localSheetId="9" hidden="1">[56]TAB34!#REF!</definedName>
    <definedName name="inflation" localSheetId="23" hidden="1">[57]TAB34!#REF!</definedName>
    <definedName name="inflation" hidden="1">[55]TAB34!#REF!</definedName>
    <definedName name="INPUT_2" localSheetId="26">[10]Input!#REF!</definedName>
    <definedName name="INPUT_2" localSheetId="2">[10]Input!#REF!</definedName>
    <definedName name="INPUT_2" localSheetId="8">[10]Input!#REF!</definedName>
    <definedName name="INPUT_2" localSheetId="9">[10]Input!#REF!</definedName>
    <definedName name="INPUT_2" localSheetId="23">[10]Input!#REF!</definedName>
    <definedName name="INPUT_2">[10]Input!#REF!</definedName>
    <definedName name="INPUT_4" localSheetId="26">[10]Input!#REF!</definedName>
    <definedName name="INPUT_4" localSheetId="2">[10]Input!#REF!</definedName>
    <definedName name="INPUT_4" localSheetId="8">[10]Input!#REF!</definedName>
    <definedName name="INPUT_4" localSheetId="9">[10]Input!#REF!</definedName>
    <definedName name="INPUT_4" localSheetId="23">[10]Input!#REF!</definedName>
    <definedName name="INPUT_4">[10]Input!#REF!</definedName>
    <definedName name="IPee_2" localSheetId="26">#REF!</definedName>
    <definedName name="IPee_2" localSheetId="2">#REF!</definedName>
    <definedName name="IPee_2" localSheetId="8">#REF!</definedName>
    <definedName name="IPee_2" localSheetId="23">#REF!</definedName>
    <definedName name="IPee_2">#REF!</definedName>
    <definedName name="IPer_2" localSheetId="26">#REF!</definedName>
    <definedName name="IPer_2" localSheetId="2">#REF!</definedName>
    <definedName name="IPer_2" localSheetId="8">#REF!</definedName>
    <definedName name="IPer_2" localSheetId="23">#REF!</definedName>
    <definedName name="IPer_2">#REF!</definedName>
    <definedName name="IT" localSheetId="26">#REF!</definedName>
    <definedName name="IT" localSheetId="2">#REF!</definedName>
    <definedName name="IT" localSheetId="8">#REF!</definedName>
    <definedName name="IT" localSheetId="23">#REF!</definedName>
    <definedName name="IT">#REF!</definedName>
    <definedName name="IT_2" localSheetId="26">#REF!</definedName>
    <definedName name="IT_2" localSheetId="2">#REF!</definedName>
    <definedName name="IT_2" localSheetId="8">#REF!</definedName>
    <definedName name="IT_2" localSheetId="23">#REF!</definedName>
    <definedName name="IT_2">#REF!</definedName>
    <definedName name="IT_2_bracket_2" localSheetId="26">#REF!</definedName>
    <definedName name="IT_2_bracket_2" localSheetId="2">#REF!</definedName>
    <definedName name="IT_2_bracket_2" localSheetId="8">#REF!</definedName>
    <definedName name="IT_2_bracket_2" localSheetId="23">#REF!</definedName>
    <definedName name="IT_2_bracket_2">#REF!</definedName>
    <definedName name="jhgf" localSheetId="26" hidden="1">{"MONA",#N/A,FALSE,"S"}</definedName>
    <definedName name="jhgf" localSheetId="30" hidden="1">{"MONA",#N/A,FALSE,"S"}</definedName>
    <definedName name="jhgf" localSheetId="33" hidden="1">{"MONA",#N/A,FALSE,"S"}</definedName>
    <definedName name="jhgf" localSheetId="23" hidden="1">{"MONA",#N/A,FALSE,"S"}</definedName>
    <definedName name="jhgf" hidden="1">{"MONA",#N/A,FALSE,"S"}</definedName>
    <definedName name="jj" localSheetId="26" hidden="1">{"Riqfin97",#N/A,FALSE,"Tran";"Riqfinpro",#N/A,FALSE,"Tran"}</definedName>
    <definedName name="jj" localSheetId="30" hidden="1">{"Riqfin97",#N/A,FALSE,"Tran";"Riqfinpro",#N/A,FALSE,"Tran"}</definedName>
    <definedName name="jj" localSheetId="33" hidden="1">{"Riqfin97",#N/A,FALSE,"Tran";"Riqfinpro",#N/A,FALSE,"Tran"}</definedName>
    <definedName name="jj" localSheetId="9" hidden="1">{"Riqfin97",#N/A,FALSE,"Tran";"Riqfinpro",#N/A,FALSE,"Tran"}</definedName>
    <definedName name="jj" localSheetId="23" hidden="1">{"Riqfin97",#N/A,FALSE,"Tran";"Riqfinpro",#N/A,FALSE,"Tran"}</definedName>
    <definedName name="jj" hidden="1">{"Riqfin97",#N/A,FALSE,"Tran";"Riqfinpro",#N/A,FALSE,"Tran"}</definedName>
    <definedName name="jjj" localSheetId="26" hidden="1">[58]M!#REF!</definedName>
    <definedName name="jjj" localSheetId="2" hidden="1">[58]M!#REF!</definedName>
    <definedName name="jjj" localSheetId="8" hidden="1">[58]M!#REF!</definedName>
    <definedName name="jjj" localSheetId="9" hidden="1">[58]M!#REF!</definedName>
    <definedName name="jjj" localSheetId="23" hidden="1">[58]M!#REF!</definedName>
    <definedName name="jjj" hidden="1">[58]M!#REF!</definedName>
    <definedName name="jjjjjj" localSheetId="26" hidden="1">'[52]J(Priv.Cap)'!#REF!</definedName>
    <definedName name="jjjjjj" localSheetId="2" hidden="1">'[52]J(Priv.Cap)'!#REF!</definedName>
    <definedName name="jjjjjj" localSheetId="8" hidden="1">'[52]J(Priv.Cap)'!#REF!</definedName>
    <definedName name="jjjjjj" localSheetId="9" hidden="1">'[52]J(Priv.Cap)'!#REF!</definedName>
    <definedName name="jjjjjj" localSheetId="23" hidden="1">'[52]J(Priv.Cap)'!#REF!</definedName>
    <definedName name="jjjjjj" hidden="1">'[52]J(Priv.Cap)'!#REF!</definedName>
    <definedName name="kjg" localSheetId="26" hidden="1">{#N/A,#N/A,FALSE,"SimInp1";#N/A,#N/A,FALSE,"SimInp2";#N/A,#N/A,FALSE,"SimOut1";#N/A,#N/A,FALSE,"SimOut2";#N/A,#N/A,FALSE,"SimOut3";#N/A,#N/A,FALSE,"SimOut4";#N/A,#N/A,FALSE,"SimOut5"}</definedName>
    <definedName name="kjg" localSheetId="30" hidden="1">{#N/A,#N/A,FALSE,"SimInp1";#N/A,#N/A,FALSE,"SimInp2";#N/A,#N/A,FALSE,"SimOut1";#N/A,#N/A,FALSE,"SimOut2";#N/A,#N/A,FALSE,"SimOut3";#N/A,#N/A,FALSE,"SimOut4";#N/A,#N/A,FALSE,"SimOut5"}</definedName>
    <definedName name="kjg" localSheetId="33" hidden="1">{#N/A,#N/A,FALSE,"SimInp1";#N/A,#N/A,FALSE,"SimInp2";#N/A,#N/A,FALSE,"SimOut1";#N/A,#N/A,FALSE,"SimOut2";#N/A,#N/A,FALSE,"SimOut3";#N/A,#N/A,FALSE,"SimOut4";#N/A,#N/A,FALSE,"SimOut5"}</definedName>
    <definedName name="kjg" localSheetId="23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0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26" hidden="1">{"Tab1",#N/A,FALSE,"P";"Tab2",#N/A,FALSE,"P"}</definedName>
    <definedName name="kk" localSheetId="30" hidden="1">{"Tab1",#N/A,FALSE,"P";"Tab2",#N/A,FALSE,"P"}</definedName>
    <definedName name="kk" localSheetId="33" hidden="1">{"Tab1",#N/A,FALSE,"P";"Tab2",#N/A,FALSE,"P"}</definedName>
    <definedName name="kk" localSheetId="9" hidden="1">{"Tab1",#N/A,FALSE,"P";"Tab2",#N/A,FALSE,"P"}</definedName>
    <definedName name="kk" localSheetId="23" hidden="1">{"Tab1",#N/A,FALSE,"P";"Tab2",#N/A,FALSE,"P"}</definedName>
    <definedName name="kk" hidden="1">{"Tab1",#N/A,FALSE,"P";"Tab2",#N/A,FALSE,"P"}</definedName>
    <definedName name="kkk" localSheetId="26" hidden="1">{"Tab1",#N/A,FALSE,"P";"Tab2",#N/A,FALSE,"P"}</definedName>
    <definedName name="kkk" localSheetId="30" hidden="1">{"Tab1",#N/A,FALSE,"P";"Tab2",#N/A,FALSE,"P"}</definedName>
    <definedName name="kkk" localSheetId="33" hidden="1">{"Tab1",#N/A,FALSE,"P";"Tab2",#N/A,FALSE,"P"}</definedName>
    <definedName name="kkk" localSheetId="9" hidden="1">{"Tab1",#N/A,FALSE,"P";"Tab2",#N/A,FALSE,"P"}</definedName>
    <definedName name="kkk" localSheetId="23" hidden="1">{"Tab1",#N/A,FALSE,"P";"Tab2",#N/A,FALSE,"P"}</definedName>
    <definedName name="kkk" hidden="1">{"Tab1",#N/A,FALSE,"P";"Tab2",#N/A,FALSE,"P"}</definedName>
    <definedName name="kkkk" localSheetId="26" hidden="1">[59]M!#REF!</definedName>
    <definedName name="kkkk" localSheetId="2" hidden="1">[59]M!#REF!</definedName>
    <definedName name="kkkk" localSheetId="8" hidden="1">[59]M!#REF!</definedName>
    <definedName name="kkkk" localSheetId="9" hidden="1">[59]M!#REF!</definedName>
    <definedName name="kkkk" localSheetId="23" hidden="1">[59]M!#REF!</definedName>
    <definedName name="kkkk" hidden="1">[59]M!#REF!</definedName>
    <definedName name="Konto" localSheetId="26">#REF!</definedName>
    <definedName name="Konto" localSheetId="2">#REF!</definedName>
    <definedName name="Konto" localSheetId="8">#REF!</definedName>
    <definedName name="Konto" localSheetId="23">#REF!</definedName>
    <definedName name="Konto">#REF!</definedName>
    <definedName name="kumul1" localSheetId="26">#REF!</definedName>
    <definedName name="kumul1" localSheetId="2">#REF!</definedName>
    <definedName name="kumul1" localSheetId="8">#REF!</definedName>
    <definedName name="kumul1" localSheetId="23">#REF!</definedName>
    <definedName name="kumul1">#REF!</definedName>
    <definedName name="kumul2" localSheetId="26">#REF!</definedName>
    <definedName name="kumul2" localSheetId="2">#REF!</definedName>
    <definedName name="kumul2" localSheetId="8">#REF!</definedName>
    <definedName name="kumul2" localSheetId="23">#REF!</definedName>
    <definedName name="kumul2">#REF!</definedName>
    <definedName name="kvart1" localSheetId="26">#REF!</definedName>
    <definedName name="kvart1" localSheetId="2">#REF!</definedName>
    <definedName name="kvart1" localSheetId="8">#REF!</definedName>
    <definedName name="kvart1" localSheetId="23">#REF!</definedName>
    <definedName name="kvart1">#REF!</definedName>
    <definedName name="kvart2" localSheetId="26">#REF!</definedName>
    <definedName name="kvart2" localSheetId="2">#REF!</definedName>
    <definedName name="kvart2" localSheetId="8">#REF!</definedName>
    <definedName name="kvart2" localSheetId="23">#REF!</definedName>
    <definedName name="kvart2">#REF!</definedName>
    <definedName name="kvart3" localSheetId="26">#REF!</definedName>
    <definedName name="kvart3" localSheetId="2">#REF!</definedName>
    <definedName name="kvart3" localSheetId="8">#REF!</definedName>
    <definedName name="kvart3" localSheetId="23">#REF!</definedName>
    <definedName name="kvart3">#REF!</definedName>
    <definedName name="kvart4" localSheetId="26">#REF!</definedName>
    <definedName name="kvart4" localSheetId="2">#REF!</definedName>
    <definedName name="kvart4" localSheetId="8">#REF!</definedName>
    <definedName name="kvart4" localSheetId="23">#REF!</definedName>
    <definedName name="kvart4">#REF!</definedName>
    <definedName name="ll" localSheetId="26" hidden="1">{"Tab1",#N/A,FALSE,"P";"Tab2",#N/A,FALSE,"P"}</definedName>
    <definedName name="ll" localSheetId="30" hidden="1">{"Tab1",#N/A,FALSE,"P";"Tab2",#N/A,FALSE,"P"}</definedName>
    <definedName name="ll" localSheetId="33" hidden="1">{"Tab1",#N/A,FALSE,"P";"Tab2",#N/A,FALSE,"P"}</definedName>
    <definedName name="ll" localSheetId="9" hidden="1">{"Tab1",#N/A,FALSE,"P";"Tab2",#N/A,FALSE,"P"}</definedName>
    <definedName name="ll" localSheetId="23" hidden="1">{"Tab1",#N/A,FALSE,"P";"Tab2",#N/A,FALSE,"P"}</definedName>
    <definedName name="ll" hidden="1">{"Tab1",#N/A,FALSE,"P";"Tab2",#N/A,FALSE,"P"}</definedName>
    <definedName name="lll" localSheetId="26" hidden="1">{"Riqfin97",#N/A,FALSE,"Tran";"Riqfinpro",#N/A,FALSE,"Tran"}</definedName>
    <definedName name="lll" localSheetId="30" hidden="1">{"Riqfin97",#N/A,FALSE,"Tran";"Riqfinpro",#N/A,FALSE,"Tran"}</definedName>
    <definedName name="lll" localSheetId="33" hidden="1">{"Riqfin97",#N/A,FALSE,"Tran";"Riqfinpro",#N/A,FALSE,"Tran"}</definedName>
    <definedName name="lll" localSheetId="9" hidden="1">{"Riqfin97",#N/A,FALSE,"Tran";"Riqfinpro",#N/A,FALSE,"Tran"}</definedName>
    <definedName name="lll" localSheetId="23" hidden="1">{"Riqfin97",#N/A,FALSE,"Tran";"Riqfinpro",#N/A,FALSE,"Tran"}</definedName>
    <definedName name="lll" hidden="1">{"Riqfin97",#N/A,FALSE,"Tran";"Riqfinpro",#N/A,FALSE,"Tran"}</definedName>
    <definedName name="llll" localSheetId="26" hidden="1">[60]M!#REF!</definedName>
    <definedName name="llll" localSheetId="2" hidden="1">[58]M!#REF!</definedName>
    <definedName name="llll" localSheetId="8" hidden="1">[58]M!#REF!</definedName>
    <definedName name="llll" localSheetId="9" hidden="1">[58]M!#REF!</definedName>
    <definedName name="llll" localSheetId="23" hidden="1">[61]M!#REF!</definedName>
    <definedName name="llll" hidden="1">[58]M!#REF!</definedName>
    <definedName name="ls">[45]LS!$A$1:$E$65536</definedName>
    <definedName name="LUR">#N/A</definedName>
    <definedName name="Malaysia" localSheetId="26">#REF!</definedName>
    <definedName name="Malaysia" localSheetId="2">#REF!</definedName>
    <definedName name="Malaysia" localSheetId="8">#REF!</definedName>
    <definedName name="Malaysia" localSheetId="23">#REF!</definedName>
    <definedName name="Malaysia">#REF!</definedName>
    <definedName name="MCV">#N/A</definedName>
    <definedName name="MCV_B">#N/A</definedName>
    <definedName name="MCV_B1" localSheetId="26">'[25]WEO-BOP'!#REF!</definedName>
    <definedName name="MCV_B1" localSheetId="2">'[25]WEO-BOP'!#REF!</definedName>
    <definedName name="MCV_B1" localSheetId="8">'[25]WEO-BOP'!#REF!</definedName>
    <definedName name="MCV_B1" localSheetId="9">'[25]WEO-BOP'!#REF!</definedName>
    <definedName name="MCV_B1" localSheetId="23">'[25]WEO-BOP'!#REF!</definedName>
    <definedName name="MCV_B1">'[25]WEO-BOP'!#REF!</definedName>
    <definedName name="MCV_D">#N/A</definedName>
    <definedName name="MCV_N">#N/A</definedName>
    <definedName name="MCV_T">#N/A</definedName>
    <definedName name="MENORES" localSheetId="26">#REF!</definedName>
    <definedName name="MENORES" localSheetId="2">#REF!</definedName>
    <definedName name="MENORES" localSheetId="8">#REF!</definedName>
    <definedName name="MENORES" localSheetId="23">#REF!</definedName>
    <definedName name="MENORES">#REF!</definedName>
    <definedName name="mesec1" localSheetId="26">#REF!</definedName>
    <definedName name="mesec1" localSheetId="2">#REF!</definedName>
    <definedName name="mesec1" localSheetId="8">#REF!</definedName>
    <definedName name="mesec1" localSheetId="23">#REF!</definedName>
    <definedName name="mesec1">#REF!</definedName>
    <definedName name="mesec2" localSheetId="26">#REF!</definedName>
    <definedName name="mesec2" localSheetId="2">#REF!</definedName>
    <definedName name="mesec2" localSheetId="8">#REF!</definedName>
    <definedName name="mesec2" localSheetId="23">#REF!</definedName>
    <definedName name="mesec2">#REF!</definedName>
    <definedName name="mf" localSheetId="26" hidden="1">{"Tab1",#N/A,FALSE,"P";"Tab2",#N/A,FALSE,"P"}</definedName>
    <definedName name="mf" localSheetId="30" hidden="1">{"Tab1",#N/A,FALSE,"P";"Tab2",#N/A,FALSE,"P"}</definedName>
    <definedName name="mf" localSheetId="33" hidden="1">{"Tab1",#N/A,FALSE,"P";"Tab2",#N/A,FALSE,"P"}</definedName>
    <definedName name="mf" localSheetId="9" hidden="1">{"Tab1",#N/A,FALSE,"P";"Tab2",#N/A,FALSE,"P"}</definedName>
    <definedName name="mf" localSheetId="23" hidden="1">{"Tab1",#N/A,FALSE,"P";"Tab2",#N/A,FALSE,"P"}</definedName>
    <definedName name="mf" hidden="1">{"Tab1",#N/A,FALSE,"P";"Tab2",#N/A,FALSE,"P"}</definedName>
    <definedName name="MFISCAL" localSheetId="26">'[12]Annual Raw Data'!#REF!</definedName>
    <definedName name="MFISCAL" localSheetId="2">'[12]Annual Raw Data'!#REF!</definedName>
    <definedName name="MFISCAL" localSheetId="8">'[12]Annual Raw Data'!#REF!</definedName>
    <definedName name="MFISCAL" localSheetId="9">'[12]Annual Raw Data'!#REF!</definedName>
    <definedName name="MFISCAL" localSheetId="23">'[12]Annual Raw Data'!#REF!</definedName>
    <definedName name="MFISCAL">'[12]Annual Raw Data'!#REF!</definedName>
    <definedName name="mflowsa" localSheetId="2">[19]!mflowsa</definedName>
    <definedName name="mflowsa" localSheetId="8">[19]!mflowsa</definedName>
    <definedName name="mflowsa" localSheetId="9">[19]!mflowsa</definedName>
    <definedName name="mflowsa">[19]!mflowsa</definedName>
    <definedName name="mflowsq" localSheetId="2">[19]!mflowsq</definedName>
    <definedName name="mflowsq" localSheetId="8">[19]!mflowsq</definedName>
    <definedName name="mflowsq" localSheetId="9">[19]!mflowsq</definedName>
    <definedName name="mflowsq">[19]!mflowsq</definedName>
    <definedName name="MICRO" localSheetId="26">#REF!</definedName>
    <definedName name="MICRO" localSheetId="2">#REF!</definedName>
    <definedName name="MICRO" localSheetId="8">#REF!</definedName>
    <definedName name="MICRO" localSheetId="23">#REF!</definedName>
    <definedName name="MICRO">#REF!</definedName>
    <definedName name="min_VZ" localSheetId="26">#REF!</definedName>
    <definedName name="min_VZ" localSheetId="2">#REF!</definedName>
    <definedName name="min_VZ" localSheetId="8">#REF!</definedName>
    <definedName name="min_VZ" localSheetId="23">#REF!</definedName>
    <definedName name="min_VZ">#REF!</definedName>
    <definedName name="MISC3" localSheetId="26">#REF!</definedName>
    <definedName name="MISC3" localSheetId="2">#REF!</definedName>
    <definedName name="MISC3" localSheetId="8">#REF!</definedName>
    <definedName name="MISC3" localSheetId="23">#REF!</definedName>
    <definedName name="MISC3">#REF!</definedName>
    <definedName name="MISC4" localSheetId="26">[10]OUTPUT!#REF!</definedName>
    <definedName name="MISC4" localSheetId="2">[10]OUTPUT!#REF!</definedName>
    <definedName name="MISC4" localSheetId="8">[10]OUTPUT!#REF!</definedName>
    <definedName name="MISC4" localSheetId="9">[10]OUTPUT!#REF!</definedName>
    <definedName name="MISC4" localSheetId="23">[10]OUTPUT!#REF!</definedName>
    <definedName name="MISC4">[10]OUTPUT!#REF!</definedName>
    <definedName name="mmm" localSheetId="26" hidden="1">{"Riqfin97",#N/A,FALSE,"Tran";"Riqfinpro",#N/A,FALSE,"Tran"}</definedName>
    <definedName name="mmm" localSheetId="30" hidden="1">{"Riqfin97",#N/A,FALSE,"Tran";"Riqfinpro",#N/A,FALSE,"Tran"}</definedName>
    <definedName name="mmm" localSheetId="33" hidden="1">{"Riqfin97",#N/A,FALSE,"Tran";"Riqfinpro",#N/A,FALSE,"Tran"}</definedName>
    <definedName name="mmm" localSheetId="9" hidden="1">{"Riqfin97",#N/A,FALSE,"Tran";"Riqfinpro",#N/A,FALSE,"Tran"}</definedName>
    <definedName name="mmm" localSheetId="23" hidden="1">{"Riqfin97",#N/A,FALSE,"Tran";"Riqfinpro",#N/A,FALSE,"Tran"}</definedName>
    <definedName name="mmm" hidden="1">{"Riqfin97",#N/A,FALSE,"Tran";"Riqfinpro",#N/A,FALSE,"Tran"}</definedName>
    <definedName name="mmmm" localSheetId="26" hidden="1">{"Tab1",#N/A,FALSE,"P";"Tab2",#N/A,FALSE,"P"}</definedName>
    <definedName name="mmmm" localSheetId="30" hidden="1">{"Tab1",#N/A,FALSE,"P";"Tab2",#N/A,FALSE,"P"}</definedName>
    <definedName name="mmmm" localSheetId="33" hidden="1">{"Tab1",#N/A,FALSE,"P";"Tab2",#N/A,FALSE,"P"}</definedName>
    <definedName name="mmmm" localSheetId="9" hidden="1">{"Tab1",#N/A,FALSE,"P";"Tab2",#N/A,FALSE,"P"}</definedName>
    <definedName name="mmmm" localSheetId="23" hidden="1">{"Tab1",#N/A,FALSE,"P";"Tab2",#N/A,FALSE,"P"}</definedName>
    <definedName name="mmmm" hidden="1">{"Tab1",#N/A,FALSE,"P";"Tab2",#N/A,FALSE,"P"}</definedName>
    <definedName name="MON_SM" localSheetId="26">#REF!</definedName>
    <definedName name="MON_SM" localSheetId="2">#REF!</definedName>
    <definedName name="MON_SM" localSheetId="8">#REF!</definedName>
    <definedName name="MON_SM" localSheetId="23">#REF!</definedName>
    <definedName name="MON_SM">#REF!</definedName>
    <definedName name="MONF_SM" localSheetId="26">#REF!</definedName>
    <definedName name="MONF_SM" localSheetId="2">#REF!</definedName>
    <definedName name="MONF_SM" localSheetId="8">#REF!</definedName>
    <definedName name="MONF_SM" localSheetId="23">#REF!</definedName>
    <definedName name="MONF_SM">#REF!</definedName>
    <definedName name="MONTH" localSheetId="9">[1]REER!$D$140:$E$199</definedName>
    <definedName name="MONTH" localSheetId="23">[2]REER!$D$140:$E$199</definedName>
    <definedName name="MONTH">[3]REER!$D$140:$E$199</definedName>
    <definedName name="mstocksa" localSheetId="2">[19]!mstocksa</definedName>
    <definedName name="mstocksa" localSheetId="8">[19]!mstocksa</definedName>
    <definedName name="mstocksa" localSheetId="9">[19]!mstocksa</definedName>
    <definedName name="mstocksa">[19]!mstocksa</definedName>
    <definedName name="mstocksq" localSheetId="2">[19]!mstocksq</definedName>
    <definedName name="mstocksq" localSheetId="8">[19]!mstocksq</definedName>
    <definedName name="mstocksq" localSheetId="9">[19]!mstocksq</definedName>
    <definedName name="mstocksq">[19]!mstocksq</definedName>
    <definedName name="Municipios" localSheetId="26">#REF!</definedName>
    <definedName name="Municipios" localSheetId="2">#REF!</definedName>
    <definedName name="Municipios" localSheetId="8">#REF!</definedName>
    <definedName name="Municipios" localSheetId="23">#REF!</definedName>
    <definedName name="Municipios">#REF!</definedName>
    <definedName name="MVZ_1.5x" localSheetId="26">#REF!</definedName>
    <definedName name="MVZ_1.5x" localSheetId="2">#REF!</definedName>
    <definedName name="MVZ_1.5x" localSheetId="8">#REF!</definedName>
    <definedName name="MVZ_1.5x" localSheetId="23">#REF!</definedName>
    <definedName name="MVZ_1.5x">#REF!</definedName>
    <definedName name="MVZ_4x" localSheetId="26">#REF!</definedName>
    <definedName name="MVZ_4x" localSheetId="2">#REF!</definedName>
    <definedName name="MVZ_4x" localSheetId="8">#REF!</definedName>
    <definedName name="MVZ_4x" localSheetId="23">#REF!</definedName>
    <definedName name="MVZ_4x">#REF!</definedName>
    <definedName name="MVZ_5x" localSheetId="26">#REF!</definedName>
    <definedName name="MVZ_5x" localSheetId="2">#REF!</definedName>
    <definedName name="MVZ_5x" localSheetId="8">#REF!</definedName>
    <definedName name="MVZ_5x" localSheetId="23">#REF!</definedName>
    <definedName name="MVZ_5x">#REF!</definedName>
    <definedName name="MW" localSheetId="26">#REF!</definedName>
    <definedName name="MW" localSheetId="2">#REF!</definedName>
    <definedName name="MW" localSheetId="8">#REF!</definedName>
    <definedName name="MW" localSheetId="23">#REF!</definedName>
    <definedName name="MW">#REF!</definedName>
    <definedName name="MW_2" localSheetId="26">#REF!</definedName>
    <definedName name="MW_2" localSheetId="2">#REF!</definedName>
    <definedName name="MW_2" localSheetId="8">#REF!</definedName>
    <definedName name="MW_2" localSheetId="23">#REF!</definedName>
    <definedName name="MW_2">#REF!</definedName>
    <definedName name="NACTCURRENT" localSheetId="26">#REF!</definedName>
    <definedName name="NACTCURRENT" localSheetId="2">#REF!</definedName>
    <definedName name="NACTCURRENT" localSheetId="8">#REF!</definedName>
    <definedName name="NACTCURRENT" localSheetId="23">#REF!</definedName>
    <definedName name="NACTCURRENT">#REF!</definedName>
    <definedName name="nam1out" localSheetId="26">#REF!</definedName>
    <definedName name="nam1out" localSheetId="2">#REF!</definedName>
    <definedName name="nam1out" localSheetId="8">#REF!</definedName>
    <definedName name="nam1out" localSheetId="23">#REF!</definedName>
    <definedName name="nam1out">#REF!</definedName>
    <definedName name="nam2in" localSheetId="26">#REF!</definedName>
    <definedName name="nam2in" localSheetId="2">#REF!</definedName>
    <definedName name="nam2in" localSheetId="8">#REF!</definedName>
    <definedName name="nam2in" localSheetId="23">#REF!</definedName>
    <definedName name="nam2in">#REF!</definedName>
    <definedName name="nam2out" localSheetId="26">#REF!</definedName>
    <definedName name="nam2out" localSheetId="2">#REF!</definedName>
    <definedName name="nam2out" localSheetId="8">#REF!</definedName>
    <definedName name="nam2out" localSheetId="23">#REF!</definedName>
    <definedName name="nam2out">#REF!</definedName>
    <definedName name="NAMB" localSheetId="9">[1]REER!$AY$143:$BB$143</definedName>
    <definedName name="NAMB" localSheetId="23">[2]REER!$AY$143:$BB$143</definedName>
    <definedName name="NAMB">[3]REER!$AY$143:$BB$143</definedName>
    <definedName name="namcr" localSheetId="26">'[11]Tab ann curr'!#REF!</definedName>
    <definedName name="namcr" localSheetId="2">'[11]Tab ann curr'!#REF!</definedName>
    <definedName name="namcr" localSheetId="8">'[11]Tab ann curr'!#REF!</definedName>
    <definedName name="namcr" localSheetId="9">'[11]Tab ann curr'!#REF!</definedName>
    <definedName name="namcr" localSheetId="23">'[11]Tab ann curr'!#REF!</definedName>
    <definedName name="namcr">'[11]Tab ann curr'!#REF!</definedName>
    <definedName name="namcs" localSheetId="26">'[11]Tab ann cst'!#REF!</definedName>
    <definedName name="namcs" localSheetId="2">'[11]Tab ann cst'!#REF!</definedName>
    <definedName name="namcs" localSheetId="8">'[11]Tab ann cst'!#REF!</definedName>
    <definedName name="namcs" localSheetId="9">'[11]Tab ann cst'!#REF!</definedName>
    <definedName name="namcs" localSheetId="23">'[11]Tab ann cst'!#REF!</definedName>
    <definedName name="namcs">'[11]Tab ann cst'!#REF!</definedName>
    <definedName name="name_AD">[35]Sheet1!$A$20</definedName>
    <definedName name="name_EXP">[35]Sheet1!$N$54:$N$71</definedName>
    <definedName name="name_FISC" localSheetId="26">#REF!</definedName>
    <definedName name="name_FISC" localSheetId="2">#REF!</definedName>
    <definedName name="name_FISC" localSheetId="8">#REF!</definedName>
    <definedName name="name_FISC" localSheetId="23">#REF!</definedName>
    <definedName name="name_FISC">#REF!</definedName>
    <definedName name="nameIntLiq" localSheetId="26">#REF!</definedName>
    <definedName name="nameIntLiq" localSheetId="2">#REF!</definedName>
    <definedName name="nameIntLiq" localSheetId="8">#REF!</definedName>
    <definedName name="nameIntLiq" localSheetId="23">#REF!</definedName>
    <definedName name="nameIntLiq">#REF!</definedName>
    <definedName name="nameMoney" localSheetId="26">#REF!</definedName>
    <definedName name="nameMoney" localSheetId="2">#REF!</definedName>
    <definedName name="nameMoney" localSheetId="8">#REF!</definedName>
    <definedName name="nameMoney" localSheetId="23">#REF!</definedName>
    <definedName name="nameMoney">#REF!</definedName>
    <definedName name="nameRATES" localSheetId="26">#REF!</definedName>
    <definedName name="nameRATES" localSheetId="2">#REF!</definedName>
    <definedName name="nameRATES" localSheetId="8">#REF!</definedName>
    <definedName name="nameRATES" localSheetId="23">#REF!</definedName>
    <definedName name="nameRATES">#REF!</definedName>
    <definedName name="nameRAWQ" localSheetId="26">'[36]Raw Data'!#REF!</definedName>
    <definedName name="nameRAWQ" localSheetId="2">'[36]Raw Data'!#REF!</definedName>
    <definedName name="nameRAWQ" localSheetId="8">'[36]Raw Data'!#REF!</definedName>
    <definedName name="nameRAWQ" localSheetId="9">'[36]Raw Data'!#REF!</definedName>
    <definedName name="nameRAWQ" localSheetId="23">'[36]Raw Data'!#REF!</definedName>
    <definedName name="nameRAWQ">'[36]Raw Data'!#REF!</definedName>
    <definedName name="nameReal" localSheetId="26">#REF!</definedName>
    <definedName name="nameReal" localSheetId="2">#REF!</definedName>
    <definedName name="nameReal" localSheetId="8">#REF!</definedName>
    <definedName name="nameReal" localSheetId="23">#REF!</definedName>
    <definedName name="nameReal">#REF!</definedName>
    <definedName name="names" localSheetId="26">#REF!</definedName>
    <definedName name="names" localSheetId="2">#REF!</definedName>
    <definedName name="names" localSheetId="8">#REF!</definedName>
    <definedName name="names" localSheetId="23">#REF!</definedName>
    <definedName name="names">#REF!</definedName>
    <definedName name="NAMES_fidr_r" localSheetId="26">[31]monthly!#REF!</definedName>
    <definedName name="NAMES_fidr_r" localSheetId="2">[32]monthly!#REF!</definedName>
    <definedName name="NAMES_fidr_r" localSheetId="8">[32]monthly!#REF!</definedName>
    <definedName name="NAMES_fidr_r" localSheetId="9">[33]monthly!#REF!</definedName>
    <definedName name="NAMES_fidr_r" localSheetId="23">[34]monthly!#REF!</definedName>
    <definedName name="NAMES_fidr_r">[32]monthly!#REF!</definedName>
    <definedName name="names_figb_r" localSheetId="26">[31]monthly!#REF!</definedName>
    <definedName name="names_figb_r" localSheetId="2">[32]monthly!#REF!</definedName>
    <definedName name="names_figb_r" localSheetId="8">[32]monthly!#REF!</definedName>
    <definedName name="names_figb_r" localSheetId="9">[33]monthly!#REF!</definedName>
    <definedName name="names_figb_r" localSheetId="23">[34]monthly!#REF!</definedName>
    <definedName name="names_figb_r">[32]monthly!#REF!</definedName>
    <definedName name="names_w" localSheetId="26">#REF!</definedName>
    <definedName name="names_w" localSheetId="2">#REF!</definedName>
    <definedName name="names_w" localSheetId="8">#REF!</definedName>
    <definedName name="names_w" localSheetId="23">#REF!</definedName>
    <definedName name="names_w">#REF!</definedName>
    <definedName name="names1in" localSheetId="26">#REF!</definedName>
    <definedName name="names1in" localSheetId="2">#REF!</definedName>
    <definedName name="names1in" localSheetId="8">#REF!</definedName>
    <definedName name="names1in" localSheetId="23">#REF!</definedName>
    <definedName name="names1in">#REF!</definedName>
    <definedName name="NAMESB" localSheetId="26">#REF!</definedName>
    <definedName name="NAMESB" localSheetId="2">#REF!</definedName>
    <definedName name="NAMESB" localSheetId="8">#REF!</definedName>
    <definedName name="NAMESB" localSheetId="9">#REF!</definedName>
    <definedName name="NAMESB" localSheetId="23">#REF!</definedName>
    <definedName name="NAMESB">#REF!</definedName>
    <definedName name="namesc" localSheetId="26">#REF!</definedName>
    <definedName name="namesc" localSheetId="2">#REF!</definedName>
    <definedName name="namesc" localSheetId="8">#REF!</definedName>
    <definedName name="namesc" localSheetId="23">#REF!</definedName>
    <definedName name="namesc">#REF!</definedName>
    <definedName name="NAMESG" localSheetId="26">#REF!</definedName>
    <definedName name="NAMESG" localSheetId="2">#REF!</definedName>
    <definedName name="NAMESG" localSheetId="8">#REF!</definedName>
    <definedName name="NAMESG" localSheetId="9">#REF!</definedName>
    <definedName name="NAMESG" localSheetId="23">#REF!</definedName>
    <definedName name="NAMESG">#REF!</definedName>
    <definedName name="namesm" localSheetId="26">#REF!</definedName>
    <definedName name="namesm" localSheetId="2">#REF!</definedName>
    <definedName name="namesm" localSheetId="8">#REF!</definedName>
    <definedName name="namesm" localSheetId="23">#REF!</definedName>
    <definedName name="namesm">#REF!</definedName>
    <definedName name="NAMESQ" localSheetId="26">#REF!</definedName>
    <definedName name="NAMESQ" localSheetId="2">#REF!</definedName>
    <definedName name="NAMESQ" localSheetId="8">#REF!</definedName>
    <definedName name="NAMESQ" localSheetId="23">#REF!</definedName>
    <definedName name="NAMESQ">#REF!</definedName>
    <definedName name="namesr" localSheetId="26">#REF!</definedName>
    <definedName name="namesr" localSheetId="2">#REF!</definedName>
    <definedName name="namesr" localSheetId="8">#REF!</definedName>
    <definedName name="namesr" localSheetId="23">#REF!</definedName>
    <definedName name="namesr">#REF!</definedName>
    <definedName name="namestran" localSheetId="9">[27]transfer!$C$1:$O$1</definedName>
    <definedName name="namestran" localSheetId="23">[28]transfer!$C$1:$O$1</definedName>
    <definedName name="namestran">[29]transfer!$C$1:$O$1</definedName>
    <definedName name="namgdp" localSheetId="26">#REF!</definedName>
    <definedName name="namgdp" localSheetId="2">#REF!</definedName>
    <definedName name="namgdp" localSheetId="8">#REF!</definedName>
    <definedName name="namgdp" localSheetId="23">#REF!</definedName>
    <definedName name="namgdp">#REF!</definedName>
    <definedName name="NAMIN" localSheetId="26">#REF!</definedName>
    <definedName name="NAMIN" localSheetId="2">#REF!</definedName>
    <definedName name="NAMIN" localSheetId="8">#REF!</definedName>
    <definedName name="NAMIN" localSheetId="23">#REF!</definedName>
    <definedName name="NAMIN">#REF!</definedName>
    <definedName name="namin1" localSheetId="9">[1]REER!$F$1:$BP$1</definedName>
    <definedName name="namin1" localSheetId="23">[2]REER!$F$1:$BP$1</definedName>
    <definedName name="namin1">[3]REER!$F$1:$BP$1</definedName>
    <definedName name="namin2" localSheetId="9">[1]REER!$F$138:$AA$138</definedName>
    <definedName name="namin2" localSheetId="23">[2]REER!$F$138:$AA$138</definedName>
    <definedName name="namin2">[3]REER!$F$138:$AA$138</definedName>
    <definedName name="namind" localSheetId="26">'[11]work Q real'!#REF!</definedName>
    <definedName name="namind" localSheetId="2">'[11]work Q real'!#REF!</definedName>
    <definedName name="namind" localSheetId="8">'[11]work Q real'!#REF!</definedName>
    <definedName name="namind" localSheetId="9">'[11]work Q real'!#REF!</definedName>
    <definedName name="namind" localSheetId="23">'[11]work Q real'!#REF!</definedName>
    <definedName name="namind">'[11]work Q real'!#REF!</definedName>
    <definedName name="naminm" localSheetId="26">#REF!</definedName>
    <definedName name="naminm" localSheetId="2">#REF!</definedName>
    <definedName name="naminm" localSheetId="8">#REF!</definedName>
    <definedName name="naminm" localSheetId="9">#REF!</definedName>
    <definedName name="naminm" localSheetId="23">#REF!</definedName>
    <definedName name="naminm">#REF!</definedName>
    <definedName name="naminq" localSheetId="26">#REF!</definedName>
    <definedName name="naminq" localSheetId="2">#REF!</definedName>
    <definedName name="naminq" localSheetId="8">#REF!</definedName>
    <definedName name="naminq" localSheetId="9">#REF!</definedName>
    <definedName name="naminq" localSheetId="23">#REF!</definedName>
    <definedName name="naminq">#REF!</definedName>
    <definedName name="namm" localSheetId="26">#REF!</definedName>
    <definedName name="namm" localSheetId="2">#REF!</definedName>
    <definedName name="namm" localSheetId="8">#REF!</definedName>
    <definedName name="namm" localSheetId="9">#REF!</definedName>
    <definedName name="namm" localSheetId="23">#REF!</definedName>
    <definedName name="namm">#REF!</definedName>
    <definedName name="NAMOUT" localSheetId="26">#REF!</definedName>
    <definedName name="NAMOUT" localSheetId="2">#REF!</definedName>
    <definedName name="NAMOUT" localSheetId="8">#REF!</definedName>
    <definedName name="NAMOUT" localSheetId="23">#REF!</definedName>
    <definedName name="NAMOUT">#REF!</definedName>
    <definedName name="namout1" localSheetId="9">[1]REER!$F$2:$AA$2</definedName>
    <definedName name="namout1" localSheetId="23">[2]REER!$F$2:$AA$2</definedName>
    <definedName name="namout1">[3]REER!$F$2:$AA$2</definedName>
    <definedName name="namoutm" localSheetId="26">#REF!</definedName>
    <definedName name="namoutm" localSheetId="2">#REF!</definedName>
    <definedName name="namoutm" localSheetId="8">#REF!</definedName>
    <definedName name="namoutm" localSheetId="9">#REF!</definedName>
    <definedName name="namoutm" localSheetId="23">#REF!</definedName>
    <definedName name="namoutm">#REF!</definedName>
    <definedName name="namoutq" localSheetId="26">#REF!</definedName>
    <definedName name="namoutq" localSheetId="2">#REF!</definedName>
    <definedName name="namoutq" localSheetId="8">#REF!</definedName>
    <definedName name="namoutq" localSheetId="9">#REF!</definedName>
    <definedName name="namoutq" localSheetId="23">#REF!</definedName>
    <definedName name="namoutq">#REF!</definedName>
    <definedName name="namprofit" localSheetId="9">[1]C!$O$1:$Z$1</definedName>
    <definedName name="namprofit" localSheetId="23">[2]C!$O$1:$Z$1</definedName>
    <definedName name="namprofit">[3]C!$O$1:$Z$1</definedName>
    <definedName name="namq" localSheetId="26">#REF!</definedName>
    <definedName name="namq" localSheetId="2">#REF!</definedName>
    <definedName name="namq" localSheetId="8">#REF!</definedName>
    <definedName name="namq" localSheetId="23">#REF!</definedName>
    <definedName name="namq">#REF!</definedName>
    <definedName name="namq1" localSheetId="26">#REF!</definedName>
    <definedName name="namq1" localSheetId="2">#REF!</definedName>
    <definedName name="namq1" localSheetId="8">#REF!</definedName>
    <definedName name="namq1" localSheetId="23">#REF!</definedName>
    <definedName name="namq1">#REF!</definedName>
    <definedName name="namq2" localSheetId="26">#REF!</definedName>
    <definedName name="namq2" localSheetId="2">#REF!</definedName>
    <definedName name="namq2" localSheetId="8">#REF!</definedName>
    <definedName name="namq2" localSheetId="23">#REF!</definedName>
    <definedName name="namq2">#REF!</definedName>
    <definedName name="namreer" localSheetId="9">[1]REER!$AY$143:$BF$143</definedName>
    <definedName name="namreer" localSheetId="23">[2]REER!$AY$143:$BF$143</definedName>
    <definedName name="namreer">[3]REER!$AY$143:$BF$143</definedName>
    <definedName name="namsgdp" localSheetId="26">#REF!</definedName>
    <definedName name="namsgdp" localSheetId="2">#REF!</definedName>
    <definedName name="namsgdp" localSheetId="8">#REF!</definedName>
    <definedName name="namsgdp" localSheetId="23">#REF!</definedName>
    <definedName name="namsgdp">#REF!</definedName>
    <definedName name="namtin" localSheetId="26">#REF!</definedName>
    <definedName name="namtin" localSheetId="2">#REF!</definedName>
    <definedName name="namtin" localSheetId="8">#REF!</definedName>
    <definedName name="namtin" localSheetId="23">#REF!</definedName>
    <definedName name="namtin">#REF!</definedName>
    <definedName name="namtout" localSheetId="26">#REF!</definedName>
    <definedName name="namtout" localSheetId="2">#REF!</definedName>
    <definedName name="namtout" localSheetId="8">#REF!</definedName>
    <definedName name="namtout" localSheetId="23">#REF!</definedName>
    <definedName name="namtout">#REF!</definedName>
    <definedName name="namulc" localSheetId="9">[1]REER!$BI$1:$BP$1</definedName>
    <definedName name="namulc" localSheetId="23">[2]REER!$BI$1:$BP$1</definedName>
    <definedName name="namulc">[3]REER!$BI$1:$BP$1</definedName>
    <definedName name="_xlnm.Print_Titles" localSheetId="26">#REF!,#REF!</definedName>
    <definedName name="_xlnm.Print_Titles" localSheetId="2">#REF!,#REF!</definedName>
    <definedName name="_xlnm.Print_Titles" localSheetId="8">#REF!,#REF!</definedName>
    <definedName name="_xlnm.Print_Titles" localSheetId="23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CZD" localSheetId="26">#REF!</definedName>
    <definedName name="NCZD" localSheetId="2">#REF!</definedName>
    <definedName name="NCZD" localSheetId="8">#REF!</definedName>
    <definedName name="NCZD" localSheetId="23">#REF!</definedName>
    <definedName name="NCZD">#REF!</definedName>
    <definedName name="NCZD_2" localSheetId="26">#REF!</definedName>
    <definedName name="NCZD_2" localSheetId="2">#REF!</definedName>
    <definedName name="NCZD_2" localSheetId="8">#REF!</definedName>
    <definedName name="NCZD_2" localSheetId="23">#REF!</definedName>
    <definedName name="NCZD_2">#REF!</definedName>
    <definedName name="NEER" localSheetId="9">[1]REER!$AY$144:$AY$206</definedName>
    <definedName name="NEER" localSheetId="23">[2]REER!$AY$144:$AY$206</definedName>
    <definedName name="NEER">[3]REER!$AY$144:$AY$206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 localSheetId="26">#REF!</definedName>
    <definedName name="NGDPA" localSheetId="2">#REF!</definedName>
    <definedName name="NGDPA" localSheetId="8">#REF!</definedName>
    <definedName name="NGDPA" localSheetId="23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26" hidden="1">{"Riqfin97",#N/A,FALSE,"Tran";"Riqfinpro",#N/A,FALSE,"Tran"}</definedName>
    <definedName name="nn" localSheetId="30" hidden="1">{"Riqfin97",#N/A,FALSE,"Tran";"Riqfinpro",#N/A,FALSE,"Tran"}</definedName>
    <definedName name="nn" localSheetId="33" hidden="1">{"Riqfin97",#N/A,FALSE,"Tran";"Riqfinpro",#N/A,FALSE,"Tran"}</definedName>
    <definedName name="nn" localSheetId="9" hidden="1">{"Riqfin97",#N/A,FALSE,"Tran";"Riqfinpro",#N/A,FALSE,"Tran"}</definedName>
    <definedName name="nn" localSheetId="23" hidden="1">{"Riqfin97",#N/A,FALSE,"Tran";"Riqfinpro",#N/A,FALSE,"Tran"}</definedName>
    <definedName name="nn" hidden="1">{"Riqfin97",#N/A,FALSE,"Tran";"Riqfinpro",#N/A,FALSE,"Tran"}</definedName>
    <definedName name="nnn" localSheetId="26" hidden="1">{"Tab1",#N/A,FALSE,"P";"Tab2",#N/A,FALSE,"P"}</definedName>
    <definedName name="nnn" localSheetId="30" hidden="1">{"Tab1",#N/A,FALSE,"P";"Tab2",#N/A,FALSE,"P"}</definedName>
    <definedName name="nnn" localSheetId="33" hidden="1">{"Tab1",#N/A,FALSE,"P";"Tab2",#N/A,FALSE,"P"}</definedName>
    <definedName name="nnn" localSheetId="9" hidden="1">{"Tab1",#N/A,FALSE,"P";"Tab2",#N/A,FALSE,"P"}</definedName>
    <definedName name="nnn" localSheetId="23" hidden="1">{"Tab1",#N/A,FALSE,"P";"Tab2",#N/A,FALSE,"P"}</definedName>
    <definedName name="nnn" hidden="1">{"Tab1",#N/A,FALSE,"P";"Tab2",#N/A,FALSE,"P"}</definedName>
    <definedName name="NOMINAL" localSheetId="26">#REF!</definedName>
    <definedName name="NOMINAL" localSheetId="2">#REF!</definedName>
    <definedName name="NOMINAL" localSheetId="8">#REF!</definedName>
    <definedName name="NOMINAL" localSheetId="23">#REF!</definedName>
    <definedName name="NOMINAL">#REF!</definedName>
    <definedName name="NPee_2" localSheetId="26">#REF!</definedName>
    <definedName name="NPee_2" localSheetId="2">#REF!</definedName>
    <definedName name="NPee_2" localSheetId="8">#REF!</definedName>
    <definedName name="NPee_2" localSheetId="23">#REF!</definedName>
    <definedName name="NPee_2">#REF!</definedName>
    <definedName name="NPer_2" localSheetId="26">#REF!</definedName>
    <definedName name="NPer_2" localSheetId="2">#REF!</definedName>
    <definedName name="NPer_2" localSheetId="8">#REF!</definedName>
    <definedName name="NPer_2" localSheetId="23">#REF!</definedName>
    <definedName name="NPer_2">#REF!</definedName>
    <definedName name="NTDD_RG" localSheetId="9">'T10'!NTDD_RG</definedName>
    <definedName name="NTDD_RG" localSheetId="23">[62]!NTDD_RG</definedName>
    <definedName name="NTDD_RG">[20]!NTDD_RG</definedName>
    <definedName name="NX">#N/A</definedName>
    <definedName name="NX_R">#N/A</definedName>
    <definedName name="NXG_RG">#N/A</definedName>
    <definedName name="obce">'[63]NOVA legislativa'!$M$2</definedName>
    <definedName name="_xlnm.Print_Area">#N/A</definedName>
    <definedName name="Odh" localSheetId="26">#REF!</definedName>
    <definedName name="Odh" localSheetId="2">#REF!</definedName>
    <definedName name="Odh" localSheetId="8">#REF!</definedName>
    <definedName name="Odh" localSheetId="23">#REF!</definedName>
    <definedName name="Odh">#REF!</definedName>
    <definedName name="oliu" localSheetId="26" hidden="1">{"WEO",#N/A,FALSE,"T"}</definedName>
    <definedName name="oliu" localSheetId="30" hidden="1">{"WEO",#N/A,FALSE,"T"}</definedName>
    <definedName name="oliu" localSheetId="33" hidden="1">{"WEO",#N/A,FALSE,"T"}</definedName>
    <definedName name="oliu" localSheetId="23" hidden="1">{"WEO",#N/A,FALSE,"T"}</definedName>
    <definedName name="oliu" hidden="1">{"WEO",#N/A,FALSE,"T"}</definedName>
    <definedName name="oo" localSheetId="26" hidden="1">{"Riqfin97",#N/A,FALSE,"Tran";"Riqfinpro",#N/A,FALSE,"Tran"}</definedName>
    <definedName name="oo" localSheetId="30" hidden="1">{"Riqfin97",#N/A,FALSE,"Tran";"Riqfinpro",#N/A,FALSE,"Tran"}</definedName>
    <definedName name="oo" localSheetId="33" hidden="1">{"Riqfin97",#N/A,FALSE,"Tran";"Riqfinpro",#N/A,FALSE,"Tran"}</definedName>
    <definedName name="oo" localSheetId="9" hidden="1">{"Riqfin97",#N/A,FALSE,"Tran";"Riqfinpro",#N/A,FALSE,"Tran"}</definedName>
    <definedName name="oo" localSheetId="23" hidden="1">{"Riqfin97",#N/A,FALSE,"Tran";"Riqfinpro",#N/A,FALSE,"Tran"}</definedName>
    <definedName name="oo" hidden="1">{"Riqfin97",#N/A,FALSE,"Tran";"Riqfinpro",#N/A,FALSE,"Tran"}</definedName>
    <definedName name="ooo" localSheetId="26" hidden="1">{"Tab1",#N/A,FALSE,"P";"Tab2",#N/A,FALSE,"P"}</definedName>
    <definedName name="ooo" localSheetId="30" hidden="1">{"Tab1",#N/A,FALSE,"P";"Tab2",#N/A,FALSE,"P"}</definedName>
    <definedName name="ooo" localSheetId="33" hidden="1">{"Tab1",#N/A,FALSE,"P";"Tab2",#N/A,FALSE,"P"}</definedName>
    <definedName name="ooo" localSheetId="9" hidden="1">{"Tab1",#N/A,FALSE,"P";"Tab2",#N/A,FALSE,"P"}</definedName>
    <definedName name="ooo" localSheetId="23" hidden="1">{"Tab1",#N/A,FALSE,"P";"Tab2",#N/A,FALSE,"P"}</definedName>
    <definedName name="ooo" hidden="1">{"Tab1",#N/A,FALSE,"P";"Tab2",#N/A,FALSE,"P"}</definedName>
    <definedName name="other" localSheetId="26">#REF!</definedName>
    <definedName name="other" localSheetId="2">#REF!</definedName>
    <definedName name="other" localSheetId="8">#REF!</definedName>
    <definedName name="other" localSheetId="9">#REF!</definedName>
    <definedName name="other" localSheetId="23">#REF!</definedName>
    <definedName name="other">#REF!</definedName>
    <definedName name="Otras_Residuales" localSheetId="26">#REF!</definedName>
    <definedName name="Otras_Residuales" localSheetId="2">#REF!</definedName>
    <definedName name="Otras_Residuales" localSheetId="8">#REF!</definedName>
    <definedName name="Otras_Residuales" localSheetId="23">#REF!</definedName>
    <definedName name="Otras_Residuales">#REF!</definedName>
    <definedName name="out">[64]output!$A$3:$P$128</definedName>
    <definedName name="OUTB" localSheetId="9">[27]B!$D$6:$H$6</definedName>
    <definedName name="OUTB" localSheetId="23">[28]B!$D$6:$H$6</definedName>
    <definedName name="OUTB">[29]B!$D$6:$H$6</definedName>
    <definedName name="outc" localSheetId="9">[27]C!$C$6:$D$6</definedName>
    <definedName name="outc" localSheetId="23">[28]C!$C$6:$D$6</definedName>
    <definedName name="outc">[29]C!$C$6:$D$6</definedName>
    <definedName name="output" localSheetId="26">#REF!</definedName>
    <definedName name="output" localSheetId="2">#REF!</definedName>
    <definedName name="output" localSheetId="8">#REF!</definedName>
    <definedName name="output" localSheetId="23">#REF!</definedName>
    <definedName name="output">#REF!</definedName>
    <definedName name="output_projections">[65]projections!$A$3:$R$108</definedName>
    <definedName name="output1">[24]output!$A$1:$J$122</definedName>
    <definedName name="p" localSheetId="26" hidden="1">{"Riqfin97",#N/A,FALSE,"Tran";"Riqfinpro",#N/A,FALSE,"Tran"}</definedName>
    <definedName name="p" localSheetId="30" hidden="1">{"Riqfin97",#N/A,FALSE,"Tran";"Riqfinpro",#N/A,FALSE,"Tran"}</definedName>
    <definedName name="p" localSheetId="33" hidden="1">{"Riqfin97",#N/A,FALSE,"Tran";"Riqfinpro",#N/A,FALSE,"Tran"}</definedName>
    <definedName name="p" localSheetId="9" hidden="1">{"Riqfin97",#N/A,FALSE,"Tran";"Riqfinpro",#N/A,FALSE,"Tran"}</definedName>
    <definedName name="p" localSheetId="23" hidden="1">{"Riqfin97",#N/A,FALSE,"Tran";"Riqfinpro",#N/A,FALSE,"Tran"}</definedName>
    <definedName name="p" hidden="1">{"Riqfin97",#N/A,FALSE,"Tran";"Riqfinpro",#N/A,FALSE,"Tran"}</definedName>
    <definedName name="Page_4" localSheetId="26">#REF!</definedName>
    <definedName name="Page_4" localSheetId="2">#REF!</definedName>
    <definedName name="Page_4" localSheetId="8">#REF!</definedName>
    <definedName name="Page_4" localSheetId="9">#REF!</definedName>
    <definedName name="Page_4" localSheetId="23">#REF!</definedName>
    <definedName name="Page_4">#REF!</definedName>
    <definedName name="page2" localSheetId="26">#REF!</definedName>
    <definedName name="page2" localSheetId="2">#REF!</definedName>
    <definedName name="page2" localSheetId="8">#REF!</definedName>
    <definedName name="page2" localSheetId="9">#REF!</definedName>
    <definedName name="page2" localSheetId="23">#REF!</definedName>
    <definedName name="page2">#REF!</definedName>
    <definedName name="pata" localSheetId="26" hidden="1">{"Tab1",#N/A,FALSE,"P";"Tab2",#N/A,FALSE,"P"}</definedName>
    <definedName name="pata" localSheetId="30" hidden="1">{"Tab1",#N/A,FALSE,"P";"Tab2",#N/A,FALSE,"P"}</definedName>
    <definedName name="pata" localSheetId="33" hidden="1">{"Tab1",#N/A,FALSE,"P";"Tab2",#N/A,FALSE,"P"}</definedName>
    <definedName name="pata" localSheetId="9" hidden="1">{"Tab1",#N/A,FALSE,"P";"Tab2",#N/A,FALSE,"P"}</definedName>
    <definedName name="pata" localSheetId="23" hidden="1">{"Tab1",#N/A,FALSE,"P";"Tab2",#N/A,FALSE,"P"}</definedName>
    <definedName name="pata" hidden="1">{"Tab1",#N/A,FALSE,"P";"Tab2",#N/A,FALSE,"P"}</definedName>
    <definedName name="PCPIG">#N/A</definedName>
    <definedName name="Petroecuador" localSheetId="26">#REF!</definedName>
    <definedName name="Petroecuador" localSheetId="2">#REF!</definedName>
    <definedName name="Petroecuador" localSheetId="8">#REF!</definedName>
    <definedName name="Petroecuador" localSheetId="23">#REF!</definedName>
    <definedName name="Petroecuador">#REF!</definedName>
    <definedName name="pchar00memu.m" localSheetId="26">[31]monthly!#REF!</definedName>
    <definedName name="pchar00memu.m" localSheetId="2">[32]monthly!#REF!</definedName>
    <definedName name="pchar00memu.m" localSheetId="8">[32]monthly!#REF!</definedName>
    <definedName name="pchar00memu.m" localSheetId="9">[33]monthly!#REF!</definedName>
    <definedName name="pchar00memu.m" localSheetId="23">[34]monthly!#REF!</definedName>
    <definedName name="pchar00memu.m">[32]monthly!#REF!</definedName>
    <definedName name="podatki" localSheetId="26">#REF!</definedName>
    <definedName name="podatki" localSheetId="2">#REF!</definedName>
    <definedName name="podatki" localSheetId="8">#REF!</definedName>
    <definedName name="podatki" localSheetId="23">#REF!</definedName>
    <definedName name="podatki">#REF!</definedName>
    <definedName name="Ports" localSheetId="26">#REF!</definedName>
    <definedName name="Ports" localSheetId="2">#REF!</definedName>
    <definedName name="Ports" localSheetId="8">#REF!</definedName>
    <definedName name="Ports" localSheetId="23">#REF!</definedName>
    <definedName name="Ports">#REF!</definedName>
    <definedName name="pp" localSheetId="26" hidden="1">{"Riqfin97",#N/A,FALSE,"Tran";"Riqfinpro",#N/A,FALSE,"Tran"}</definedName>
    <definedName name="pp" localSheetId="30" hidden="1">{"Riqfin97",#N/A,FALSE,"Tran";"Riqfinpro",#N/A,FALSE,"Tran"}</definedName>
    <definedName name="pp" localSheetId="33" hidden="1">{"Riqfin97",#N/A,FALSE,"Tran";"Riqfinpro",#N/A,FALSE,"Tran"}</definedName>
    <definedName name="pp" localSheetId="9" hidden="1">{"Riqfin97",#N/A,FALSE,"Tran";"Riqfinpro",#N/A,FALSE,"Tran"}</definedName>
    <definedName name="pp" localSheetId="23" hidden="1">{"Riqfin97",#N/A,FALSE,"Tran";"Riqfinpro",#N/A,FALSE,"Tran"}</definedName>
    <definedName name="pp" hidden="1">{"Riqfin97",#N/A,FALSE,"Tran";"Riqfinpro",#N/A,FALSE,"Tran"}</definedName>
    <definedName name="ppp" localSheetId="26" hidden="1">{"Riqfin97",#N/A,FALSE,"Tran";"Riqfinpro",#N/A,FALSE,"Tran"}</definedName>
    <definedName name="ppp" localSheetId="30" hidden="1">{"Riqfin97",#N/A,FALSE,"Tran";"Riqfinpro",#N/A,FALSE,"Tran"}</definedName>
    <definedName name="ppp" localSheetId="33" hidden="1">{"Riqfin97",#N/A,FALSE,"Tran";"Riqfinpro",#N/A,FALSE,"Tran"}</definedName>
    <definedName name="ppp" localSheetId="9" hidden="1">{"Riqfin97",#N/A,FALSE,"Tran";"Riqfinpro",#N/A,FALSE,"Tran"}</definedName>
    <definedName name="ppp" localSheetId="23" hidden="1">{"Riqfin97",#N/A,FALSE,"Tran";"Riqfinpro",#N/A,FALSE,"Tran"}</definedName>
    <definedName name="ppp" hidden="1">{"Riqfin97",#N/A,FALSE,"Tran";"Riqfinpro",#N/A,FALSE,"Tran"}</definedName>
    <definedName name="PPPWGT">#N/A</definedName>
    <definedName name="pri" localSheetId="26">#REF!</definedName>
    <definedName name="pri" localSheetId="2">#REF!</definedName>
    <definedName name="pri" localSheetId="8">#REF!</definedName>
    <definedName name="pri" localSheetId="23">#REF!</definedName>
    <definedName name="pri">#REF!</definedName>
    <definedName name="Print" localSheetId="26">#REF!</definedName>
    <definedName name="Print" localSheetId="2">#REF!</definedName>
    <definedName name="Print" localSheetId="8">#REF!</definedName>
    <definedName name="Print" localSheetId="9">#REF!</definedName>
    <definedName name="Print" localSheetId="23">#REF!</definedName>
    <definedName name="Print">#REF!</definedName>
    <definedName name="PRINT1" localSheetId="26">[66]Index!#REF!</definedName>
    <definedName name="PRINT1" localSheetId="2">[66]Index!#REF!</definedName>
    <definedName name="PRINT1" localSheetId="8">[66]Index!#REF!</definedName>
    <definedName name="PRINT1" localSheetId="9">[66]Index!#REF!</definedName>
    <definedName name="PRINT1" localSheetId="23">[66]Index!#REF!</definedName>
    <definedName name="PRINT1">[66]Index!#REF!</definedName>
    <definedName name="PRINT2" localSheetId="26">[66]Index!#REF!</definedName>
    <definedName name="PRINT2" localSheetId="2">[66]Index!#REF!</definedName>
    <definedName name="PRINT2" localSheetId="8">[66]Index!#REF!</definedName>
    <definedName name="PRINT2" localSheetId="9">[66]Index!#REF!</definedName>
    <definedName name="PRINT2" localSheetId="23">[66]Index!#REF!</definedName>
    <definedName name="PRINT2">[66]Index!#REF!</definedName>
    <definedName name="PRINT3" localSheetId="26">[66]Index!#REF!</definedName>
    <definedName name="PRINT3" localSheetId="2">[66]Index!#REF!</definedName>
    <definedName name="PRINT3" localSheetId="8">[66]Index!#REF!</definedName>
    <definedName name="PRINT3" localSheetId="9">[66]Index!#REF!</definedName>
    <definedName name="PRINT3" localSheetId="23">[66]Index!#REF!</definedName>
    <definedName name="PRINT3">[66]Index!#REF!</definedName>
    <definedName name="PrintThis_Links">[47]Links!$A$1:$F$33</definedName>
    <definedName name="profit" localSheetId="9">[1]C!$O$1:$T$1</definedName>
    <definedName name="profit" localSheetId="23">[2]C!$O$1:$T$1</definedName>
    <definedName name="profit">[3]C!$O$1:$T$1</definedName>
    <definedName name="prorač" localSheetId="23">[67]Prorač!$1:$1048576</definedName>
    <definedName name="prorač">[67]Prorač!$A:$IV</definedName>
    <definedName name="PvNee_2" localSheetId="26">#REF!</definedName>
    <definedName name="PvNee_2" localSheetId="2">#REF!</definedName>
    <definedName name="PvNee_2" localSheetId="8">#REF!</definedName>
    <definedName name="PvNee_2" localSheetId="23">#REF!</definedName>
    <definedName name="PvNee_2">#REF!</definedName>
    <definedName name="PvNer_2" localSheetId="26">#REF!</definedName>
    <definedName name="PvNer_2" localSheetId="2">#REF!</definedName>
    <definedName name="PvNer_2" localSheetId="8">#REF!</definedName>
    <definedName name="PvNer_2" localSheetId="23">#REF!</definedName>
    <definedName name="PvNer_2">#REF!</definedName>
    <definedName name="Q6_" localSheetId="26">#REF!</definedName>
    <definedName name="Q6_" localSheetId="2">#REF!</definedName>
    <definedName name="Q6_" localSheetId="8">#REF!</definedName>
    <definedName name="Q6_" localSheetId="23">#REF!</definedName>
    <definedName name="Q6_">#REF!</definedName>
    <definedName name="QFISCAL" localSheetId="26">'[12]Quarterly Raw Data'!#REF!</definedName>
    <definedName name="QFISCAL" localSheetId="2">'[12]Quarterly Raw Data'!#REF!</definedName>
    <definedName name="QFISCAL" localSheetId="8">'[12]Quarterly Raw Data'!#REF!</definedName>
    <definedName name="QFISCAL" localSheetId="9">'[12]Quarterly Raw Data'!#REF!</definedName>
    <definedName name="QFISCAL" localSheetId="23">'[12]Quarterly Raw Data'!#REF!</definedName>
    <definedName name="QFISCAL">'[12]Quarterly Raw Data'!#REF!</definedName>
    <definedName name="qq" localSheetId="26" hidden="1">'[53]J(Priv.Cap)'!#REF!</definedName>
    <definedName name="qq" localSheetId="2" hidden="1">'[53]J(Priv.Cap)'!#REF!</definedName>
    <definedName name="qq" localSheetId="8" hidden="1">'[53]J(Priv.Cap)'!#REF!</definedName>
    <definedName name="qq" localSheetId="9" hidden="1">'[53]J(Priv.Cap)'!#REF!</definedName>
    <definedName name="qq" localSheetId="23" hidden="1">'[53]J(Priv.Cap)'!#REF!</definedName>
    <definedName name="qq" hidden="1">'[53]J(Priv.Cap)'!#REF!</definedName>
    <definedName name="qtab_35" localSheetId="26">'[68]i1-CA'!#REF!</definedName>
    <definedName name="qtab_35" localSheetId="2">'[68]i1-CA'!#REF!</definedName>
    <definedName name="qtab_35" localSheetId="8">'[68]i1-CA'!#REF!</definedName>
    <definedName name="qtab_35" localSheetId="9">'[68]i1-CA'!#REF!</definedName>
    <definedName name="qtab_35" localSheetId="23">'[68]i1-CA'!#REF!</definedName>
    <definedName name="qtab_35">'[68]i1-CA'!#REF!</definedName>
    <definedName name="QTAB7" localSheetId="26">'[12]Quarterly MacroFlow'!#REF!</definedName>
    <definedName name="QTAB7" localSheetId="2">'[12]Quarterly MacroFlow'!#REF!</definedName>
    <definedName name="QTAB7" localSheetId="8">'[12]Quarterly MacroFlow'!#REF!</definedName>
    <definedName name="QTAB7" localSheetId="9">'[12]Quarterly MacroFlow'!#REF!</definedName>
    <definedName name="QTAB7" localSheetId="23">'[12]Quarterly MacroFlow'!#REF!</definedName>
    <definedName name="QTAB7">'[12]Quarterly MacroFlow'!#REF!</definedName>
    <definedName name="QTAB7A" localSheetId="26">'[12]Quarterly MacroFlow'!#REF!</definedName>
    <definedName name="QTAB7A" localSheetId="2">'[12]Quarterly MacroFlow'!#REF!</definedName>
    <definedName name="QTAB7A" localSheetId="8">'[12]Quarterly MacroFlow'!#REF!</definedName>
    <definedName name="QTAB7A" localSheetId="9">'[12]Quarterly MacroFlow'!#REF!</definedName>
    <definedName name="QTAB7A" localSheetId="23">'[12]Quarterly MacroFlow'!#REF!</definedName>
    <definedName name="QTAB7A">'[12]Quarterly MacroFlow'!#REF!</definedName>
    <definedName name="quest1" localSheetId="26">#REF!</definedName>
    <definedName name="quest1" localSheetId="2">#REF!</definedName>
    <definedName name="quest1" localSheetId="8">#REF!</definedName>
    <definedName name="quest1" localSheetId="23">#REF!</definedName>
    <definedName name="quest1">#REF!</definedName>
    <definedName name="quest2" localSheetId="26">#REF!</definedName>
    <definedName name="quest2" localSheetId="2">#REF!</definedName>
    <definedName name="quest2" localSheetId="8">#REF!</definedName>
    <definedName name="quest2" localSheetId="23">#REF!</definedName>
    <definedName name="quest2">#REF!</definedName>
    <definedName name="quest3" localSheetId="26">#REF!</definedName>
    <definedName name="quest3" localSheetId="2">#REF!</definedName>
    <definedName name="quest3" localSheetId="8">#REF!</definedName>
    <definedName name="quest3" localSheetId="23">#REF!</definedName>
    <definedName name="quest3">#REF!</definedName>
    <definedName name="quest4" localSheetId="26">#REF!</definedName>
    <definedName name="quest4" localSheetId="2">#REF!</definedName>
    <definedName name="quest4" localSheetId="8">#REF!</definedName>
    <definedName name="quest4" localSheetId="23">#REF!</definedName>
    <definedName name="quest4">#REF!</definedName>
    <definedName name="quest5" localSheetId="26">#REF!</definedName>
    <definedName name="quest5" localSheetId="2">#REF!</definedName>
    <definedName name="quest5" localSheetId="8">#REF!</definedName>
    <definedName name="quest5" localSheetId="23">#REF!</definedName>
    <definedName name="quest5">#REF!</definedName>
    <definedName name="quest6" localSheetId="26">#REF!</definedName>
    <definedName name="quest6" localSheetId="2">#REF!</definedName>
    <definedName name="quest6" localSheetId="8">#REF!</definedName>
    <definedName name="quest6" localSheetId="23">#REF!</definedName>
    <definedName name="quest6">#REF!</definedName>
    <definedName name="quest7" localSheetId="26">#REF!</definedName>
    <definedName name="quest7" localSheetId="2">#REF!</definedName>
    <definedName name="quest7" localSheetId="8">#REF!</definedName>
    <definedName name="quest7" localSheetId="23">#REF!</definedName>
    <definedName name="quest7">#REF!</definedName>
    <definedName name="QW" localSheetId="26">#REF!</definedName>
    <definedName name="QW" localSheetId="2">#REF!</definedName>
    <definedName name="QW" localSheetId="8">#REF!</definedName>
    <definedName name="QW" localSheetId="23">#REF!</definedName>
    <definedName name="QW">#REF!</definedName>
    <definedName name="RANGE_A1_H35" localSheetId="24">'T25'!#REF!</definedName>
    <definedName name="REAL" localSheetId="26">#REF!</definedName>
    <definedName name="REAL" localSheetId="2">#REF!</definedName>
    <definedName name="REAL" localSheetId="8">#REF!</definedName>
    <definedName name="REAL" localSheetId="23">#REF!</definedName>
    <definedName name="REAL">#REF!</definedName>
    <definedName name="REALANNUAL" localSheetId="26">#REF!</definedName>
    <definedName name="REALANNUAL" localSheetId="2">#REF!</definedName>
    <definedName name="REALANNUAL" localSheetId="8">#REF!</definedName>
    <definedName name="REALANNUAL" localSheetId="23">#REF!</definedName>
    <definedName name="REALANNUAL">#REF!</definedName>
    <definedName name="realizacia">[69]Sheet1!$A$1:$I$406</definedName>
    <definedName name="realizacija">[69]Sheet1!$A$1:$I$406</definedName>
    <definedName name="REALNACT" localSheetId="26">#REF!</definedName>
    <definedName name="REALNACT" localSheetId="2">#REF!</definedName>
    <definedName name="REALNACT" localSheetId="8">#REF!</definedName>
    <definedName name="REALNACT" localSheetId="23">#REF!</definedName>
    <definedName name="REALNACT">#REF!</definedName>
    <definedName name="red_26" localSheetId="26">#REF!</definedName>
    <definedName name="red_26" localSheetId="2">#REF!</definedName>
    <definedName name="red_26" localSheetId="8">#REF!</definedName>
    <definedName name="red_26" localSheetId="23">#REF!</definedName>
    <definedName name="red_26">#REF!</definedName>
    <definedName name="red_33" localSheetId="26">#REF!</definedName>
    <definedName name="red_33" localSheetId="2">#REF!</definedName>
    <definedName name="red_33" localSheetId="8">#REF!</definedName>
    <definedName name="red_33" localSheetId="23">#REF!</definedName>
    <definedName name="red_33">#REF!</definedName>
    <definedName name="red_34" localSheetId="26">#REF!</definedName>
    <definedName name="red_34" localSheetId="2">#REF!</definedName>
    <definedName name="red_34" localSheetId="8">#REF!</definedName>
    <definedName name="red_34" localSheetId="23">#REF!</definedName>
    <definedName name="red_34">#REF!</definedName>
    <definedName name="red_35" localSheetId="26">#REF!</definedName>
    <definedName name="red_35" localSheetId="2">#REF!</definedName>
    <definedName name="red_35" localSheetId="8">#REF!</definedName>
    <definedName name="red_35" localSheetId="23">#REF!</definedName>
    <definedName name="red_35">#REF!</definedName>
    <definedName name="REDTbl3" localSheetId="26">#REF!</definedName>
    <definedName name="REDTbl3" localSheetId="2">#REF!</definedName>
    <definedName name="REDTbl3" localSheetId="8">#REF!</definedName>
    <definedName name="REDTbl3" localSheetId="23">#REF!</definedName>
    <definedName name="REDTbl3">#REF!</definedName>
    <definedName name="REDTbl4" localSheetId="26">#REF!</definedName>
    <definedName name="REDTbl4" localSheetId="2">#REF!</definedName>
    <definedName name="REDTbl4" localSheetId="8">#REF!</definedName>
    <definedName name="REDTbl4" localSheetId="23">#REF!</definedName>
    <definedName name="REDTbl4">#REF!</definedName>
    <definedName name="REDTbl5" localSheetId="26">#REF!</definedName>
    <definedName name="REDTbl5" localSheetId="2">#REF!</definedName>
    <definedName name="REDTbl5" localSheetId="8">#REF!</definedName>
    <definedName name="REDTbl5" localSheetId="23">#REF!</definedName>
    <definedName name="REDTbl5">#REF!</definedName>
    <definedName name="REDTbl6" localSheetId="26">#REF!</definedName>
    <definedName name="REDTbl6" localSheetId="2">#REF!</definedName>
    <definedName name="REDTbl6" localSheetId="8">#REF!</definedName>
    <definedName name="REDTbl6" localSheetId="23">#REF!</definedName>
    <definedName name="REDTbl6">#REF!</definedName>
    <definedName name="REDTbl7" localSheetId="26">#REF!</definedName>
    <definedName name="REDTbl7" localSheetId="2">#REF!</definedName>
    <definedName name="REDTbl7" localSheetId="8">#REF!</definedName>
    <definedName name="REDTbl7" localSheetId="23">#REF!</definedName>
    <definedName name="REDTbl7">#REF!</definedName>
    <definedName name="REERCPI" localSheetId="9">[1]REER!$AZ$144:$AZ$206</definedName>
    <definedName name="REERCPI" localSheetId="23">[2]REER!$AZ$144:$AZ$206</definedName>
    <definedName name="REERCPI">[3]REER!$AZ$144:$AZ$206</definedName>
    <definedName name="REERPPI" localSheetId="9">[1]REER!$BB$144:$BB$206</definedName>
    <definedName name="REERPPI" localSheetId="23">[2]REER!$BB$144:$BB$206</definedName>
    <definedName name="REERPPI">[3]REER!$BB$144:$BB$206</definedName>
    <definedName name="REGISTERALL" localSheetId="26">#REF!</definedName>
    <definedName name="REGISTERALL" localSheetId="2">#REF!</definedName>
    <definedName name="REGISTERALL" localSheetId="8">#REF!</definedName>
    <definedName name="REGISTERALL" localSheetId="23">#REF!</definedName>
    <definedName name="REGISTERALL">#REF!</definedName>
    <definedName name="RFSee_2" localSheetId="26">#REF!</definedName>
    <definedName name="RFSee_2" localSheetId="2">#REF!</definedName>
    <definedName name="RFSee_2" localSheetId="8">#REF!</definedName>
    <definedName name="RFSee_2" localSheetId="23">#REF!</definedName>
    <definedName name="RFSee_2">#REF!</definedName>
    <definedName name="RFSer_2" localSheetId="26">#REF!</definedName>
    <definedName name="RFSer_2" localSheetId="2">#REF!</definedName>
    <definedName name="RFSer_2" localSheetId="8">#REF!</definedName>
    <definedName name="RFSer_2" localSheetId="23">#REF!</definedName>
    <definedName name="RFSer_2">#REF!</definedName>
    <definedName name="RGDPA" localSheetId="26">#REF!</definedName>
    <definedName name="RGDPA" localSheetId="2">#REF!</definedName>
    <definedName name="RGDPA" localSheetId="8">#REF!</definedName>
    <definedName name="RGDPA" localSheetId="23">#REF!</definedName>
    <definedName name="RGDPA">#REF!</definedName>
    <definedName name="RgFdPartCsource" localSheetId="26">#REF!</definedName>
    <definedName name="RgFdPartCsource" localSheetId="2">#REF!</definedName>
    <definedName name="RgFdPartCsource" localSheetId="8">#REF!</definedName>
    <definedName name="RgFdPartCsource" localSheetId="9">#REF!</definedName>
    <definedName name="RgFdPartCsource" localSheetId="23">#REF!</definedName>
    <definedName name="RgFdPartCsource">#REF!</definedName>
    <definedName name="RgFdPartEseries" localSheetId="26">#REF!</definedName>
    <definedName name="RgFdPartEseries" localSheetId="2">#REF!</definedName>
    <definedName name="RgFdPartEseries" localSheetId="8">#REF!</definedName>
    <definedName name="RgFdPartEseries" localSheetId="9">#REF!</definedName>
    <definedName name="RgFdPartEseries" localSheetId="23">#REF!</definedName>
    <definedName name="RgFdPartEseries">#REF!</definedName>
    <definedName name="RgFdPartEsource" localSheetId="26">#REF!</definedName>
    <definedName name="RgFdPartEsource" localSheetId="2">#REF!</definedName>
    <definedName name="RgFdPartEsource" localSheetId="8">#REF!</definedName>
    <definedName name="RgFdPartEsource" localSheetId="9">#REF!</definedName>
    <definedName name="RgFdPartEsource" localSheetId="23">#REF!</definedName>
    <definedName name="RgFdPartEsource">#REF!</definedName>
    <definedName name="RgFdReptCSeries" localSheetId="26">#REF!</definedName>
    <definedName name="RgFdReptCSeries" localSheetId="2">#REF!</definedName>
    <definedName name="RgFdReptCSeries" localSheetId="8">#REF!</definedName>
    <definedName name="RgFdReptCSeries" localSheetId="9">#REF!</definedName>
    <definedName name="RgFdReptCSeries" localSheetId="23">#REF!</definedName>
    <definedName name="RgFdReptCSeries">#REF!</definedName>
    <definedName name="RgFdReptCsource" localSheetId="26">#REF!</definedName>
    <definedName name="RgFdReptCsource" localSheetId="2">#REF!</definedName>
    <definedName name="RgFdReptCsource" localSheetId="8">#REF!</definedName>
    <definedName name="RgFdReptCsource" localSheetId="9">#REF!</definedName>
    <definedName name="RgFdReptCsource" localSheetId="23">#REF!</definedName>
    <definedName name="RgFdReptCsource">#REF!</definedName>
    <definedName name="RgFdReptEseries" localSheetId="26">#REF!</definedName>
    <definedName name="RgFdReptEseries" localSheetId="2">#REF!</definedName>
    <definedName name="RgFdReptEseries" localSheetId="8">#REF!</definedName>
    <definedName name="RgFdReptEseries" localSheetId="9">#REF!</definedName>
    <definedName name="RgFdReptEseries" localSheetId="23">#REF!</definedName>
    <definedName name="RgFdReptEseries">#REF!</definedName>
    <definedName name="RgFdReptEsource" localSheetId="26">#REF!</definedName>
    <definedName name="RgFdReptEsource" localSheetId="2">#REF!</definedName>
    <definedName name="RgFdReptEsource" localSheetId="8">#REF!</definedName>
    <definedName name="RgFdReptEsource" localSheetId="9">#REF!</definedName>
    <definedName name="RgFdReptEsource" localSheetId="23">#REF!</definedName>
    <definedName name="RgFdReptEsource">#REF!</definedName>
    <definedName name="RgFdSAMethod" localSheetId="26">#REF!</definedName>
    <definedName name="RgFdSAMethod" localSheetId="2">#REF!</definedName>
    <definedName name="RgFdSAMethod" localSheetId="8">#REF!</definedName>
    <definedName name="RgFdSAMethod" localSheetId="9">#REF!</definedName>
    <definedName name="RgFdSAMethod" localSheetId="23">#REF!</definedName>
    <definedName name="RgFdSAMethod">#REF!</definedName>
    <definedName name="RgFdTbBper" localSheetId="26">#REF!</definedName>
    <definedName name="RgFdTbBper" localSheetId="2">#REF!</definedName>
    <definedName name="RgFdTbBper" localSheetId="8">#REF!</definedName>
    <definedName name="RgFdTbBper" localSheetId="9">#REF!</definedName>
    <definedName name="RgFdTbBper" localSheetId="23">#REF!</definedName>
    <definedName name="RgFdTbBper">#REF!</definedName>
    <definedName name="RgFdTbCreate" localSheetId="26">#REF!</definedName>
    <definedName name="RgFdTbCreate" localSheetId="2">#REF!</definedName>
    <definedName name="RgFdTbCreate" localSheetId="8">#REF!</definedName>
    <definedName name="RgFdTbCreate" localSheetId="9">#REF!</definedName>
    <definedName name="RgFdTbCreate" localSheetId="23">#REF!</definedName>
    <definedName name="RgFdTbCreate">#REF!</definedName>
    <definedName name="RgFdTbEper" localSheetId="26">#REF!</definedName>
    <definedName name="RgFdTbEper" localSheetId="2">#REF!</definedName>
    <definedName name="RgFdTbEper" localSheetId="8">#REF!</definedName>
    <definedName name="RgFdTbEper" localSheetId="9">#REF!</definedName>
    <definedName name="RgFdTbEper" localSheetId="23">#REF!</definedName>
    <definedName name="RgFdTbEper">#REF!</definedName>
    <definedName name="RGFdTbFoot" localSheetId="26">#REF!</definedName>
    <definedName name="RGFdTbFoot" localSheetId="2">#REF!</definedName>
    <definedName name="RGFdTbFoot" localSheetId="8">#REF!</definedName>
    <definedName name="RGFdTbFoot" localSheetId="9">#REF!</definedName>
    <definedName name="RGFdTbFoot" localSheetId="23">#REF!</definedName>
    <definedName name="RGFdTbFoot">#REF!</definedName>
    <definedName name="RgFdTbFreq" localSheetId="26">#REF!</definedName>
    <definedName name="RgFdTbFreq" localSheetId="2">#REF!</definedName>
    <definedName name="RgFdTbFreq" localSheetId="8">#REF!</definedName>
    <definedName name="RgFdTbFreq" localSheetId="9">#REF!</definedName>
    <definedName name="RgFdTbFreq" localSheetId="23">#REF!</definedName>
    <definedName name="RgFdTbFreq">#REF!</definedName>
    <definedName name="RgFdTbFreqVal" localSheetId="26">#REF!</definedName>
    <definedName name="RgFdTbFreqVal" localSheetId="2">#REF!</definedName>
    <definedName name="RgFdTbFreqVal" localSheetId="8">#REF!</definedName>
    <definedName name="RgFdTbFreqVal" localSheetId="9">#REF!</definedName>
    <definedName name="RgFdTbFreqVal" localSheetId="23">#REF!</definedName>
    <definedName name="RgFdTbFreqVal">#REF!</definedName>
    <definedName name="RgFdTbSendto" localSheetId="26">#REF!</definedName>
    <definedName name="RgFdTbSendto" localSheetId="2">#REF!</definedName>
    <definedName name="RgFdTbSendto" localSheetId="8">#REF!</definedName>
    <definedName name="RgFdTbSendto" localSheetId="9">#REF!</definedName>
    <definedName name="RgFdTbSendto" localSheetId="23">#REF!</definedName>
    <definedName name="RgFdTbSendto">#REF!</definedName>
    <definedName name="RgFdWgtMethod" localSheetId="26">#REF!</definedName>
    <definedName name="RgFdWgtMethod" localSheetId="2">#REF!</definedName>
    <definedName name="RgFdWgtMethod" localSheetId="8">#REF!</definedName>
    <definedName name="RgFdWgtMethod" localSheetId="9">#REF!</definedName>
    <definedName name="RgFdWgtMethod" localSheetId="23">#REF!</definedName>
    <definedName name="RgFdWgtMethod">#REF!</definedName>
    <definedName name="RGSPA" localSheetId="26">#REF!</definedName>
    <definedName name="RGSPA" localSheetId="2">#REF!</definedName>
    <definedName name="RGSPA" localSheetId="8">#REF!</definedName>
    <definedName name="RGSPA" localSheetId="9">#REF!</definedName>
    <definedName name="RGSPA" localSheetId="23">#REF!</definedName>
    <definedName name="RGSPA">#REF!</definedName>
    <definedName name="rngBefore">[47]Main!$AB$26</definedName>
    <definedName name="rngDepartmentDrive">[47]Main!$AB$23</definedName>
    <definedName name="rngEMailAddress">[47]Main!$AB$20</definedName>
    <definedName name="rngErrorSort">[47]ErrCheck!$A$4</definedName>
    <definedName name="rngLastSave">[47]Main!$G$19</definedName>
    <definedName name="rngLastSent">[47]Main!$G$18</definedName>
    <definedName name="rngLastUpdate">[47]Links!$D$2</definedName>
    <definedName name="rngNeedsUpdate">[47]Links!$E$2</definedName>
    <definedName name="rngNews">[47]Main!$AB$27</definedName>
    <definedName name="rngQuestChecked">[47]ErrCheck!$A$3</definedName>
    <definedName name="rounding" localSheetId="26">#REF!</definedName>
    <definedName name="rounding" localSheetId="2">#REF!</definedName>
    <definedName name="rounding" localSheetId="8">#REF!</definedName>
    <definedName name="rounding" localSheetId="23">#REF!</definedName>
    <definedName name="rounding">#REF!</definedName>
    <definedName name="rr" localSheetId="26" hidden="1">{"Riqfin97",#N/A,FALSE,"Tran";"Riqfinpro",#N/A,FALSE,"Tran"}</definedName>
    <definedName name="rr" localSheetId="30" hidden="1">{"Riqfin97",#N/A,FALSE,"Tran";"Riqfinpro",#N/A,FALSE,"Tran"}</definedName>
    <definedName name="rr" localSheetId="33" hidden="1">{"Riqfin97",#N/A,FALSE,"Tran";"Riqfinpro",#N/A,FALSE,"Tran"}</definedName>
    <definedName name="rr" localSheetId="9" hidden="1">{"Riqfin97",#N/A,FALSE,"Tran";"Riqfinpro",#N/A,FALSE,"Tran"}</definedName>
    <definedName name="rr" localSheetId="23" hidden="1">{"Riqfin97",#N/A,FALSE,"Tran";"Riqfinpro",#N/A,FALSE,"Tran"}</definedName>
    <definedName name="rr" hidden="1">{"Riqfin97",#N/A,FALSE,"Tran";"Riqfinpro",#N/A,FALSE,"Tran"}</definedName>
    <definedName name="rrr" localSheetId="26" hidden="1">{"Riqfin97",#N/A,FALSE,"Tran";"Riqfinpro",#N/A,FALSE,"Tran"}</definedName>
    <definedName name="rrr" localSheetId="30" hidden="1">{"Riqfin97",#N/A,FALSE,"Tran";"Riqfinpro",#N/A,FALSE,"Tran"}</definedName>
    <definedName name="rrr" localSheetId="33" hidden="1">{"Riqfin97",#N/A,FALSE,"Tran";"Riqfinpro",#N/A,FALSE,"Tran"}</definedName>
    <definedName name="rrr" localSheetId="9" hidden="1">{"Riqfin97",#N/A,FALSE,"Tran";"Riqfinpro",#N/A,FALSE,"Tran"}</definedName>
    <definedName name="rrr" localSheetId="23" hidden="1">{"Riqfin97",#N/A,FALSE,"Tran";"Riqfinpro",#N/A,FALSE,"Tran"}</definedName>
    <definedName name="rrr" hidden="1">{"Riqfin97",#N/A,FALSE,"Tran";"Riqfinpro",#N/A,FALSE,"Tran"}</definedName>
    <definedName name="RULCPPI" localSheetId="9">[1]C!$O$9:$O$71</definedName>
    <definedName name="RULCPPI" localSheetId="23">[2]C!$O$9:$O$71</definedName>
    <definedName name="RULCPPI">[3]C!$O$9:$O$71</definedName>
    <definedName name="SAPBEXhrIndnt" hidden="1">"Wide"</definedName>
    <definedName name="SAPBEXrevision" hidden="1">10</definedName>
    <definedName name="SAPBEXsysID" hidden="1">"BSP"</definedName>
    <definedName name="SAPBEXwbID" hidden="1">"4TOUPT6NWTB0J40VYRY84RMDW"</definedName>
    <definedName name="SAPsysID" hidden="1">"708C5W7SBKP804JT78WJ0JNKI"</definedName>
    <definedName name="SAPwbID" hidden="1">"ARS"</definedName>
    <definedName name="SECTORS" localSheetId="26">#REF!</definedName>
    <definedName name="SECTORS" localSheetId="2">#REF!</definedName>
    <definedName name="SECTORS" localSheetId="8">#REF!</definedName>
    <definedName name="SECTORS" localSheetId="23">#REF!</definedName>
    <definedName name="SECTORS">#REF!</definedName>
    <definedName name="seitable" localSheetId="9">'[70]Sel. Ind. Tbl'!$A$3:$G$75</definedName>
    <definedName name="seitable" localSheetId="23">'[71]Sel. Ind. Tbl'!$A$3:$G$75</definedName>
    <definedName name="seitable">'[72]Sel. Ind. Tbl'!$A$3:$G$75</definedName>
    <definedName name="sencount" hidden="1">2</definedName>
    <definedName name="SPee_2" localSheetId="26">#REF!</definedName>
    <definedName name="SPee_2" localSheetId="2">#REF!</definedName>
    <definedName name="SPee_2" localSheetId="8">#REF!</definedName>
    <definedName name="SPee_2" localSheetId="23">#REF!</definedName>
    <definedName name="SPee_2">#REF!</definedName>
    <definedName name="SPer_2" localSheetId="26">#REF!</definedName>
    <definedName name="SPer_2" localSheetId="2">#REF!</definedName>
    <definedName name="SPer_2" localSheetId="8">#REF!</definedName>
    <definedName name="SPer_2" localSheetId="23">#REF!</definedName>
    <definedName name="SPer_2">#REF!</definedName>
    <definedName name="SprejetiProracun" localSheetId="26">#REF!</definedName>
    <definedName name="SprejetiProracun" localSheetId="2">#REF!</definedName>
    <definedName name="SprejetiProracun" localSheetId="8">#REF!</definedName>
    <definedName name="SprejetiProracun" localSheetId="9">#REF!</definedName>
    <definedName name="SprejetiProracun" localSheetId="23">#REF!</definedName>
    <definedName name="SprejetiProracun">#REF!</definedName>
    <definedName name="SR_3" localSheetId="26">#REF!</definedName>
    <definedName name="SR_3" localSheetId="2">#REF!</definedName>
    <definedName name="SR_3" localSheetId="8">#REF!</definedName>
    <definedName name="SR_3" localSheetId="23">#REF!</definedName>
    <definedName name="SR_3">#REF!</definedName>
    <definedName name="SR_5" localSheetId="26">#REF!</definedName>
    <definedName name="SR_5" localSheetId="2">#REF!</definedName>
    <definedName name="SR_5" localSheetId="8">#REF!</definedName>
    <definedName name="SR_5" localSheetId="23">#REF!</definedName>
    <definedName name="SR_5">#REF!</definedName>
    <definedName name="SS">[73]IMATA!$B$45:$B$108</definedName>
    <definedName name="T1.13" localSheetId="26">#REF!</definedName>
    <definedName name="T1.13" localSheetId="2">#REF!</definedName>
    <definedName name="T1.13" localSheetId="8">#REF!</definedName>
    <definedName name="T1.13" localSheetId="23">#REF!</definedName>
    <definedName name="T1.13">#REF!</definedName>
    <definedName name="t2q" localSheetId="26">#REF!</definedName>
    <definedName name="t2q" localSheetId="2">#REF!</definedName>
    <definedName name="t2q" localSheetId="8">#REF!</definedName>
    <definedName name="t2q" localSheetId="9">#REF!</definedName>
    <definedName name="t2q" localSheetId="23">#REF!</definedName>
    <definedName name="t2q">#REF!</definedName>
    <definedName name="TAB1A" localSheetId="26">#REF!</definedName>
    <definedName name="TAB1A" localSheetId="2">#REF!</definedName>
    <definedName name="TAB1A" localSheetId="8">#REF!</definedName>
    <definedName name="TAB1A" localSheetId="23">#REF!</definedName>
    <definedName name="TAB1A">#REF!</definedName>
    <definedName name="TAB1CK" localSheetId="26">#REF!</definedName>
    <definedName name="TAB1CK" localSheetId="2">#REF!</definedName>
    <definedName name="TAB1CK" localSheetId="8">#REF!</definedName>
    <definedName name="TAB1CK" localSheetId="23">#REF!</definedName>
    <definedName name="TAB1CK">#REF!</definedName>
    <definedName name="Tab25a" localSheetId="26">#REF!</definedName>
    <definedName name="Tab25a" localSheetId="2">#REF!</definedName>
    <definedName name="Tab25a" localSheetId="8">#REF!</definedName>
    <definedName name="Tab25a" localSheetId="23">#REF!</definedName>
    <definedName name="Tab25a">#REF!</definedName>
    <definedName name="Tab25b" localSheetId="26">#REF!</definedName>
    <definedName name="Tab25b" localSheetId="2">#REF!</definedName>
    <definedName name="Tab25b" localSheetId="8">#REF!</definedName>
    <definedName name="Tab25b" localSheetId="23">#REF!</definedName>
    <definedName name="Tab25b">#REF!</definedName>
    <definedName name="TAB2A" localSheetId="26">#REF!</definedName>
    <definedName name="TAB2A" localSheetId="2">#REF!</definedName>
    <definedName name="TAB2A" localSheetId="8">#REF!</definedName>
    <definedName name="TAB2A" localSheetId="23">#REF!</definedName>
    <definedName name="TAB2A">#REF!</definedName>
    <definedName name="TAB5A" localSheetId="26">#REF!</definedName>
    <definedName name="TAB5A" localSheetId="2">#REF!</definedName>
    <definedName name="TAB5A" localSheetId="8">#REF!</definedName>
    <definedName name="TAB5A" localSheetId="23">#REF!</definedName>
    <definedName name="TAB5A">#REF!</definedName>
    <definedName name="TAB6A" localSheetId="26">'[12]Annual Tables'!#REF!</definedName>
    <definedName name="TAB6A" localSheetId="2">'[12]Annual Tables'!#REF!</definedName>
    <definedName name="TAB6A" localSheetId="8">'[12]Annual Tables'!#REF!</definedName>
    <definedName name="TAB6A" localSheetId="9">'[12]Annual Tables'!#REF!</definedName>
    <definedName name="TAB6A" localSheetId="23">'[12]Annual Tables'!#REF!</definedName>
    <definedName name="TAB6A">'[12]Annual Tables'!#REF!</definedName>
    <definedName name="TAB6B" localSheetId="26">'[12]Annual Tables'!#REF!</definedName>
    <definedName name="TAB6B" localSheetId="2">'[12]Annual Tables'!#REF!</definedName>
    <definedName name="TAB6B" localSheetId="8">'[12]Annual Tables'!#REF!</definedName>
    <definedName name="TAB6B" localSheetId="9">'[12]Annual Tables'!#REF!</definedName>
    <definedName name="TAB6B" localSheetId="23">'[12]Annual Tables'!#REF!</definedName>
    <definedName name="TAB6B">'[12]Annual Tables'!#REF!</definedName>
    <definedName name="TAB6C" localSheetId="26">#REF!</definedName>
    <definedName name="TAB6C" localSheetId="2">#REF!</definedName>
    <definedName name="TAB6C" localSheetId="8">#REF!</definedName>
    <definedName name="TAB6C" localSheetId="23">#REF!</definedName>
    <definedName name="TAB6C">#REF!</definedName>
    <definedName name="TAB7A" localSheetId="26">#REF!</definedName>
    <definedName name="TAB7A" localSheetId="2">#REF!</definedName>
    <definedName name="TAB7A" localSheetId="8">#REF!</definedName>
    <definedName name="TAB7A" localSheetId="23">#REF!</definedName>
    <definedName name="TAB7A">#REF!</definedName>
    <definedName name="tabC1" localSheetId="26">#REF!</definedName>
    <definedName name="tabC1" localSheetId="2">#REF!</definedName>
    <definedName name="tabC1" localSheetId="8">#REF!</definedName>
    <definedName name="tabC1" localSheetId="23">#REF!</definedName>
    <definedName name="tabC1">#REF!</definedName>
    <definedName name="tabC2" localSheetId="26">#REF!</definedName>
    <definedName name="tabC2" localSheetId="2">#REF!</definedName>
    <definedName name="tabC2" localSheetId="8">#REF!</definedName>
    <definedName name="tabC2" localSheetId="23">#REF!</definedName>
    <definedName name="tabC2">#REF!</definedName>
    <definedName name="Tabela_6a" localSheetId="26">#REF!</definedName>
    <definedName name="Tabela_6a" localSheetId="2">#REF!</definedName>
    <definedName name="Tabela_6a" localSheetId="8">#REF!</definedName>
    <definedName name="Tabela_6a" localSheetId="23">#REF!</definedName>
    <definedName name="Tabela_6a">#REF!</definedName>
    <definedName name="tabela3a" localSheetId="26">'[74]Table 1'!#REF!</definedName>
    <definedName name="tabela3a" localSheetId="2">'[74]Table 1'!#REF!</definedName>
    <definedName name="tabela3a" localSheetId="8">'[74]Table 1'!#REF!</definedName>
    <definedName name="tabela3a" localSheetId="9">'[74]Table 1'!#REF!</definedName>
    <definedName name="tabela3a" localSheetId="23">'[74]Table 1'!#REF!</definedName>
    <definedName name="tabela3a">'[74]Table 1'!#REF!</definedName>
    <definedName name="Tabelaxx" localSheetId="26">#REF!</definedName>
    <definedName name="Tabelaxx" localSheetId="2">#REF!</definedName>
    <definedName name="Tabelaxx" localSheetId="8">#REF!</definedName>
    <definedName name="Tabelaxx" localSheetId="23">#REF!</definedName>
    <definedName name="Tabelaxx">#REF!</definedName>
    <definedName name="tabF" localSheetId="26">#REF!</definedName>
    <definedName name="tabF" localSheetId="2">#REF!</definedName>
    <definedName name="tabF" localSheetId="8">#REF!</definedName>
    <definedName name="tabF" localSheetId="23">#REF!</definedName>
    <definedName name="tabF">#REF!</definedName>
    <definedName name="tabH" localSheetId="26">#REF!</definedName>
    <definedName name="tabH" localSheetId="2">#REF!</definedName>
    <definedName name="tabH" localSheetId="8">#REF!</definedName>
    <definedName name="tabH" localSheetId="23">#REF!</definedName>
    <definedName name="tabH">#REF!</definedName>
    <definedName name="tabI" localSheetId="26">#REF!</definedName>
    <definedName name="tabI" localSheetId="2">#REF!</definedName>
    <definedName name="tabI" localSheetId="8">#REF!</definedName>
    <definedName name="tabI" localSheetId="23">#REF!</definedName>
    <definedName name="tabI">#REF!</definedName>
    <definedName name="Table__47">[75]RED47!$A$1:$I$53</definedName>
    <definedName name="Table_2._Country_X___Public_Sector_Financing_1" localSheetId="26">#REF!</definedName>
    <definedName name="Table_2._Country_X___Public_Sector_Financing_1" localSheetId="2">#REF!</definedName>
    <definedName name="Table_2._Country_X___Public_Sector_Financing_1" localSheetId="8">#REF!</definedName>
    <definedName name="Table_2._Country_X___Public_Sector_Financing_1" localSheetId="23">#REF!</definedName>
    <definedName name="Table_2._Country_X___Public_Sector_Financing_1">#REF!</definedName>
    <definedName name="Table_4SR" localSheetId="26">#REF!</definedName>
    <definedName name="Table_4SR" localSheetId="2">#REF!</definedName>
    <definedName name="Table_4SR" localSheetId="8">#REF!</definedName>
    <definedName name="Table_4SR" localSheetId="23">#REF!</definedName>
    <definedName name="Table_4SR">#REF!</definedName>
    <definedName name="Table_debt">[76]Table!$A$3:$AB$73</definedName>
    <definedName name="TABLE1" localSheetId="26">#REF!</definedName>
    <definedName name="TABLE1" localSheetId="2">#REF!</definedName>
    <definedName name="TABLE1" localSheetId="8">#REF!</definedName>
    <definedName name="TABLE1" localSheetId="23">#REF!</definedName>
    <definedName name="TABLE1">#REF!</definedName>
    <definedName name="Table1printarea" localSheetId="26">#REF!</definedName>
    <definedName name="Table1printarea" localSheetId="2">#REF!</definedName>
    <definedName name="Table1printarea" localSheetId="8">#REF!</definedName>
    <definedName name="Table1printarea" localSheetId="23">#REF!</definedName>
    <definedName name="Table1printarea">#REF!</definedName>
    <definedName name="table30" localSheetId="26">#REF!</definedName>
    <definedName name="table30" localSheetId="2">#REF!</definedName>
    <definedName name="table30" localSheetId="8">#REF!</definedName>
    <definedName name="table30" localSheetId="23">#REF!</definedName>
    <definedName name="table30">#REF!</definedName>
    <definedName name="TABLE31" localSheetId="26">#REF!</definedName>
    <definedName name="TABLE31" localSheetId="2">#REF!</definedName>
    <definedName name="TABLE31" localSheetId="8">#REF!</definedName>
    <definedName name="TABLE31" localSheetId="23">#REF!</definedName>
    <definedName name="TABLE31">#REF!</definedName>
    <definedName name="TABLE32" localSheetId="26">#REF!</definedName>
    <definedName name="TABLE32" localSheetId="2">#REF!</definedName>
    <definedName name="TABLE32" localSheetId="8">#REF!</definedName>
    <definedName name="TABLE32" localSheetId="23">#REF!</definedName>
    <definedName name="TABLE32">#REF!</definedName>
    <definedName name="TABLE33" localSheetId="26">#REF!</definedName>
    <definedName name="TABLE33" localSheetId="2">#REF!</definedName>
    <definedName name="TABLE33" localSheetId="8">#REF!</definedName>
    <definedName name="TABLE33" localSheetId="23">#REF!</definedName>
    <definedName name="TABLE33">#REF!</definedName>
    <definedName name="TABLE4" localSheetId="26">#REF!</definedName>
    <definedName name="TABLE4" localSheetId="2">#REF!</definedName>
    <definedName name="TABLE4" localSheetId="8">#REF!</definedName>
    <definedName name="TABLE4" localSheetId="23">#REF!</definedName>
    <definedName name="TABLE4">#REF!</definedName>
    <definedName name="table6" localSheetId="26">#REF!</definedName>
    <definedName name="table6" localSheetId="2">#REF!</definedName>
    <definedName name="table6" localSheetId="8">#REF!</definedName>
    <definedName name="table6" localSheetId="9">#REF!</definedName>
    <definedName name="table6" localSheetId="23">#REF!</definedName>
    <definedName name="table6">#REF!</definedName>
    <definedName name="table9" localSheetId="26">#REF!</definedName>
    <definedName name="table9" localSheetId="2">#REF!</definedName>
    <definedName name="table9" localSheetId="8">#REF!</definedName>
    <definedName name="table9" localSheetId="9">#REF!</definedName>
    <definedName name="table9" localSheetId="23">#REF!</definedName>
    <definedName name="table9">#REF!</definedName>
    <definedName name="TAME" localSheetId="26">#REF!</definedName>
    <definedName name="TAME" localSheetId="2">#REF!</definedName>
    <definedName name="TAME" localSheetId="8">#REF!</definedName>
    <definedName name="TAME" localSheetId="23">#REF!</definedName>
    <definedName name="TAME">#REF!</definedName>
    <definedName name="Tbl_GFN">[76]Table_GEF!$B$2:$T$53</definedName>
    <definedName name="tblChecks">[47]ErrCheck!$A$3:$E$5</definedName>
    <definedName name="tblLinks">[47]Links!$A$4:$F$33</definedName>
    <definedName name="TEMP" localSheetId="26">[77]Data!#REF!</definedName>
    <definedName name="TEMP" localSheetId="2">[77]Data!#REF!</definedName>
    <definedName name="TEMP" localSheetId="8">[77]Data!#REF!</definedName>
    <definedName name="TEMP" localSheetId="9">[77]Data!#REF!</definedName>
    <definedName name="TEMP" localSheetId="23">[77]Data!#REF!</definedName>
    <definedName name="TEMP">[77]Data!#REF!</definedName>
    <definedName name="tempo_kles" localSheetId="26">#REF!</definedName>
    <definedName name="tempo_kles" localSheetId="2">#REF!</definedName>
    <definedName name="tempo_kles" localSheetId="8">#REF!</definedName>
    <definedName name="tempo_kles" localSheetId="23">#REF!</definedName>
    <definedName name="tempo_kles">#REF!</definedName>
    <definedName name="tempo_kles_2" localSheetId="26">#REF!</definedName>
    <definedName name="tempo_kles_2" localSheetId="2">#REF!</definedName>
    <definedName name="tempo_kles_2" localSheetId="8">#REF!</definedName>
    <definedName name="tempo_kles_2" localSheetId="23">#REF!</definedName>
    <definedName name="tempo_kles_2">#REF!</definedName>
    <definedName name="text" localSheetId="26" hidden="1">{#N/A,#N/A,FALSE,"CB";#N/A,#N/A,FALSE,"CMB";#N/A,#N/A,FALSE,"BSYS";#N/A,#N/A,FALSE,"NBFI";#N/A,#N/A,FALSE,"FSYS"}</definedName>
    <definedName name="text" localSheetId="30" hidden="1">{#N/A,#N/A,FALSE,"CB";#N/A,#N/A,FALSE,"CMB";#N/A,#N/A,FALSE,"BSYS";#N/A,#N/A,FALSE,"NBFI";#N/A,#N/A,FALSE,"FSYS"}</definedName>
    <definedName name="text" localSheetId="33" hidden="1">{#N/A,#N/A,FALSE,"CB";#N/A,#N/A,FALSE,"CMB";#N/A,#N/A,FALSE,"BSYS";#N/A,#N/A,FALSE,"NBFI";#N/A,#N/A,FALSE,"FSYS"}</definedName>
    <definedName name="text" localSheetId="23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MG_D">[26]Q5!$E$23:$AH$23</definedName>
    <definedName name="TMGO">#N/A</definedName>
    <definedName name="TOWEO" localSheetId="26">#REF!</definedName>
    <definedName name="TOWEO" localSheetId="2">#REF!</definedName>
    <definedName name="TOWEO" localSheetId="8">#REF!</definedName>
    <definedName name="TOWEO" localSheetId="23">#REF!</definedName>
    <definedName name="TOWEO">#REF!</definedName>
    <definedName name="TRADE3" localSheetId="26">[10]Trade!#REF!</definedName>
    <definedName name="TRADE3" localSheetId="2">[10]Trade!#REF!</definedName>
    <definedName name="TRADE3" localSheetId="8">[10]Trade!#REF!</definedName>
    <definedName name="TRADE3" localSheetId="9">[10]Trade!#REF!</definedName>
    <definedName name="TRADE3" localSheetId="23">[10]Trade!#REF!</definedName>
    <definedName name="TRADE3">[10]Trade!#REF!</definedName>
    <definedName name="trans" localSheetId="26">#REF!</definedName>
    <definedName name="trans" localSheetId="2">#REF!</definedName>
    <definedName name="trans" localSheetId="8">#REF!</definedName>
    <definedName name="trans" localSheetId="23">#REF!</definedName>
    <definedName name="trans">#REF!</definedName>
    <definedName name="Transfer_check" localSheetId="26">#REF!</definedName>
    <definedName name="Transfer_check" localSheetId="2">#REF!</definedName>
    <definedName name="Transfer_check" localSheetId="8">#REF!</definedName>
    <definedName name="Transfer_check" localSheetId="23">#REF!</definedName>
    <definedName name="Transfer_check">#REF!</definedName>
    <definedName name="TRANSNAVE" localSheetId="26">#REF!</definedName>
    <definedName name="TRANSNAVE" localSheetId="2">#REF!</definedName>
    <definedName name="TRANSNAVE" localSheetId="8">#REF!</definedName>
    <definedName name="TRANSNAVE" localSheetId="23">#REF!</definedName>
    <definedName name="TRANSNAVE">#REF!</definedName>
    <definedName name="tt" localSheetId="26" hidden="1">{"Tab1",#N/A,FALSE,"P";"Tab2",#N/A,FALSE,"P"}</definedName>
    <definedName name="tt" localSheetId="30" hidden="1">{"Tab1",#N/A,FALSE,"P";"Tab2",#N/A,FALSE,"P"}</definedName>
    <definedName name="tt" localSheetId="33" hidden="1">{"Tab1",#N/A,FALSE,"P";"Tab2",#N/A,FALSE,"P"}</definedName>
    <definedName name="tt" localSheetId="9" hidden="1">{"Tab1",#N/A,FALSE,"P";"Tab2",#N/A,FALSE,"P"}</definedName>
    <definedName name="tt" localSheetId="23" hidden="1">{"Tab1",#N/A,FALSE,"P";"Tab2",#N/A,FALSE,"P"}</definedName>
    <definedName name="tt" hidden="1">{"Tab1",#N/A,FALSE,"P";"Tab2",#N/A,FALSE,"P"}</definedName>
    <definedName name="ttt" localSheetId="26" hidden="1">{"Tab1",#N/A,FALSE,"P";"Tab2",#N/A,FALSE,"P"}</definedName>
    <definedName name="ttt" localSheetId="30" hidden="1">{"Tab1",#N/A,FALSE,"P";"Tab2",#N/A,FALSE,"P"}</definedName>
    <definedName name="ttt" localSheetId="33" hidden="1">{"Tab1",#N/A,FALSE,"P";"Tab2",#N/A,FALSE,"P"}</definedName>
    <definedName name="ttt" localSheetId="9" hidden="1">{"Tab1",#N/A,FALSE,"P";"Tab2",#N/A,FALSE,"P"}</definedName>
    <definedName name="ttt" localSheetId="23" hidden="1">{"Tab1",#N/A,FALSE,"P";"Tab2",#N/A,FALSE,"P"}</definedName>
    <definedName name="ttt" hidden="1">{"Tab1",#N/A,FALSE,"P";"Tab2",#N/A,FALSE,"P"}</definedName>
    <definedName name="ttttt" localSheetId="26" hidden="1">[58]M!#REF!</definedName>
    <definedName name="ttttt" localSheetId="2" hidden="1">[58]M!#REF!</definedName>
    <definedName name="ttttt" localSheetId="8" hidden="1">[58]M!#REF!</definedName>
    <definedName name="ttttt" localSheetId="9" hidden="1">[58]M!#REF!</definedName>
    <definedName name="ttttt" localSheetId="23" hidden="1">[58]M!#REF!</definedName>
    <definedName name="ttttt" hidden="1">[58]M!#REF!</definedName>
    <definedName name="TTTTTTTTTTTT" localSheetId="26">'G03'!TTTTTTTTTTTT</definedName>
    <definedName name="TTTTTTTTTTTT" localSheetId="30">'G08'!TTTTTTTTTTTT</definedName>
    <definedName name="TTTTTTTTTTTT" localSheetId="33">'G11'!TTTTTTTTTTTT</definedName>
    <definedName name="TTTTTTTTTTTT" localSheetId="9">'T10'!TTTTTTTTTTTT</definedName>
    <definedName name="TTTTTTTTTTTT" localSheetId="23">'T24'!TTTTTTTTTTTT</definedName>
    <definedName name="TTTTTTTTTTTT">[20]!TTTTTTTTTTTT</definedName>
    <definedName name="TXG_D">#N/A</definedName>
    <definedName name="TXGO">#N/A</definedName>
    <definedName name="u163lnulcm_x_et.m" localSheetId="26">[31]monthly!#REF!</definedName>
    <definedName name="u163lnulcm_x_et.m" localSheetId="2">[32]monthly!#REF!</definedName>
    <definedName name="u163lnulcm_x_et.m" localSheetId="8">[32]monthly!#REF!</definedName>
    <definedName name="u163lnulcm_x_et.m" localSheetId="9">[33]monthly!#REF!</definedName>
    <definedName name="u163lnulcm_x_et.m" localSheetId="23">[34]monthly!#REF!</definedName>
    <definedName name="u163lnulcm_x_et.m">[32]monthly!#REF!</definedName>
    <definedName name="ULC_CZ" localSheetId="9">[1]REER!$BU$144:$BU$206</definedName>
    <definedName name="ULC_CZ" localSheetId="23">[2]REER!$BU$144:$BU$206</definedName>
    <definedName name="ULC_CZ">[3]REER!$BU$144:$BU$206</definedName>
    <definedName name="ULC_PART" localSheetId="9">[1]REER!$BR$144:$BR$206</definedName>
    <definedName name="ULC_PART" localSheetId="23">[2]REER!$BR$144:$BR$206</definedName>
    <definedName name="ULC_PART">[3]REER!$BR$144:$BR$206</definedName>
    <definedName name="Universities" localSheetId="26">#REF!</definedName>
    <definedName name="Universities" localSheetId="2">#REF!</definedName>
    <definedName name="Universities" localSheetId="8">#REF!</definedName>
    <definedName name="Universities" localSheetId="23">#REF!</definedName>
    <definedName name="Universities">#REF!</definedName>
    <definedName name="UPee_2" localSheetId="26">#REF!</definedName>
    <definedName name="UPee_2" localSheetId="2">#REF!</definedName>
    <definedName name="UPee_2" localSheetId="8">#REF!</definedName>
    <definedName name="UPee_2" localSheetId="23">#REF!</definedName>
    <definedName name="UPee_2">#REF!</definedName>
    <definedName name="UPer_2" localSheetId="26">#REF!</definedName>
    <definedName name="UPer_2" localSheetId="2">#REF!</definedName>
    <definedName name="UPer_2" localSheetId="8">#REF!</definedName>
    <definedName name="UPer_2" localSheetId="23">#REF!</definedName>
    <definedName name="UPer_2">#REF!</definedName>
    <definedName name="Uruguay">'[78]PDR vulnerability table'!$A$3:$E$65</definedName>
    <definedName name="USERNAME" localSheetId="26">#REF!</definedName>
    <definedName name="USERNAME" localSheetId="2">#REF!</definedName>
    <definedName name="USERNAME" localSheetId="8">#REF!</definedName>
    <definedName name="USERNAME" localSheetId="23">#REF!</definedName>
    <definedName name="USERNAME">#REF!</definedName>
    <definedName name="uu" localSheetId="26" hidden="1">{"Riqfin97",#N/A,FALSE,"Tran";"Riqfinpro",#N/A,FALSE,"Tran"}</definedName>
    <definedName name="uu" localSheetId="30" hidden="1">{"Riqfin97",#N/A,FALSE,"Tran";"Riqfinpro",#N/A,FALSE,"Tran"}</definedName>
    <definedName name="uu" localSheetId="33" hidden="1">{"Riqfin97",#N/A,FALSE,"Tran";"Riqfinpro",#N/A,FALSE,"Tran"}</definedName>
    <definedName name="uu" localSheetId="9" hidden="1">{"Riqfin97",#N/A,FALSE,"Tran";"Riqfinpro",#N/A,FALSE,"Tran"}</definedName>
    <definedName name="uu" localSheetId="23" hidden="1">{"Riqfin97",#N/A,FALSE,"Tran";"Riqfinpro",#N/A,FALSE,"Tran"}</definedName>
    <definedName name="uu" hidden="1">{"Riqfin97",#N/A,FALSE,"Tran";"Riqfinpro",#N/A,FALSE,"Tran"}</definedName>
    <definedName name="uuu" localSheetId="26" hidden="1">{"Riqfin97",#N/A,FALSE,"Tran";"Riqfinpro",#N/A,FALSE,"Tran"}</definedName>
    <definedName name="uuu" localSheetId="30" hidden="1">{"Riqfin97",#N/A,FALSE,"Tran";"Riqfinpro",#N/A,FALSE,"Tran"}</definedName>
    <definedName name="uuu" localSheetId="33" hidden="1">{"Riqfin97",#N/A,FALSE,"Tran";"Riqfinpro",#N/A,FALSE,"Tran"}</definedName>
    <definedName name="uuu" localSheetId="9" hidden="1">{"Riqfin97",#N/A,FALSE,"Tran";"Riqfinpro",#N/A,FALSE,"Tran"}</definedName>
    <definedName name="uuu" localSheetId="23" hidden="1">{"Riqfin97",#N/A,FALSE,"Tran";"Riqfinpro",#N/A,FALSE,"Tran"}</definedName>
    <definedName name="uuu" hidden="1">{"Riqfin97",#N/A,FALSE,"Tran";"Riqfinpro",#N/A,FALSE,"Tran"}</definedName>
    <definedName name="UUUUUUUUUUU" localSheetId="26">'G03'!UUUUUUUUUUU</definedName>
    <definedName name="UUUUUUUUUUU" localSheetId="30">'G08'!UUUUUUUUUUU</definedName>
    <definedName name="UUUUUUUUUUU" localSheetId="33">'G11'!UUUUUUUUUUU</definedName>
    <definedName name="UUUUUUUUUUU" localSheetId="9">'T10'!UUUUUUUUUUU</definedName>
    <definedName name="UUUUUUUUUUU" localSheetId="23">'T24'!UUUUUUUUUUU</definedName>
    <definedName name="UUUUUUUUUUU">[20]!UUUUUUUUUUU</definedName>
    <definedName name="ValidationList" localSheetId="26">#REF!</definedName>
    <definedName name="ValidationList" localSheetId="2">#REF!</definedName>
    <definedName name="ValidationList" localSheetId="8">#REF!</definedName>
    <definedName name="ValidationList" localSheetId="9">#REF!</definedName>
    <definedName name="ValidationList" localSheetId="23">#REF!</definedName>
    <definedName name="ValidationList">#REF!</definedName>
    <definedName name="VeljavniProracun" localSheetId="26">#REF!</definedName>
    <definedName name="VeljavniProracun" localSheetId="2">#REF!</definedName>
    <definedName name="VeljavniProracun" localSheetId="8">#REF!</definedName>
    <definedName name="VeljavniProracun" localSheetId="9">#REF!</definedName>
    <definedName name="VeljavniProracun" localSheetId="23">#REF!</definedName>
    <definedName name="VeljavniProracun">#REF!</definedName>
    <definedName name="Venezuela" localSheetId="26">#REF!</definedName>
    <definedName name="Venezuela" localSheetId="2">#REF!</definedName>
    <definedName name="Venezuela" localSheetId="8">#REF!</definedName>
    <definedName name="Venezuela" localSheetId="23">#REF!</definedName>
    <definedName name="Venezuela">#REF!</definedName>
    <definedName name="VUC">'[63]NOVA legislativa'!$M$3</definedName>
    <definedName name="vv" localSheetId="26" hidden="1">{"Tab1",#N/A,FALSE,"P";"Tab2",#N/A,FALSE,"P"}</definedName>
    <definedName name="vv" localSheetId="30" hidden="1">{"Tab1",#N/A,FALSE,"P";"Tab2",#N/A,FALSE,"P"}</definedName>
    <definedName name="vv" localSheetId="33" hidden="1">{"Tab1",#N/A,FALSE,"P";"Tab2",#N/A,FALSE,"P"}</definedName>
    <definedName name="vv" localSheetId="9" hidden="1">{"Tab1",#N/A,FALSE,"P";"Tab2",#N/A,FALSE,"P"}</definedName>
    <definedName name="vv" localSheetId="23" hidden="1">{"Tab1",#N/A,FALSE,"P";"Tab2",#N/A,FALSE,"P"}</definedName>
    <definedName name="vv" hidden="1">{"Tab1",#N/A,FALSE,"P";"Tab2",#N/A,FALSE,"P"}</definedName>
    <definedName name="vvv" localSheetId="26" hidden="1">{"Tab1",#N/A,FALSE,"P";"Tab2",#N/A,FALSE,"P"}</definedName>
    <definedName name="vvv" localSheetId="30" hidden="1">{"Tab1",#N/A,FALSE,"P";"Tab2",#N/A,FALSE,"P"}</definedName>
    <definedName name="vvv" localSheetId="33" hidden="1">{"Tab1",#N/A,FALSE,"P";"Tab2",#N/A,FALSE,"P"}</definedName>
    <definedName name="vvv" localSheetId="9" hidden="1">{"Tab1",#N/A,FALSE,"P";"Tab2",#N/A,FALSE,"P"}</definedName>
    <definedName name="vvv" localSheetId="23" hidden="1">{"Tab1",#N/A,FALSE,"P";"Tab2",#N/A,FALSE,"P"}</definedName>
    <definedName name="vvv" hidden="1">{"Tab1",#N/A,FALSE,"P";"Tab2",#N/A,FALSE,"P"}</definedName>
    <definedName name="we11pcpi.m" localSheetId="26">[31]monthly!#REF!</definedName>
    <definedName name="we11pcpi.m" localSheetId="2">[32]monthly!#REF!</definedName>
    <definedName name="we11pcpi.m" localSheetId="8">[32]monthly!#REF!</definedName>
    <definedName name="we11pcpi.m" localSheetId="9">[33]monthly!#REF!</definedName>
    <definedName name="we11pcpi.m" localSheetId="23">[34]monthly!#REF!</definedName>
    <definedName name="we11pcpi.m">[32]monthly!#REF!</definedName>
    <definedName name="wrn.1993_2002." localSheetId="26" hidden="1">{"1993_2002",#N/A,FALSE,"UnderlyingData"}</definedName>
    <definedName name="wrn.1993_2002." localSheetId="30" hidden="1">{"1993_2002",#N/A,FALSE,"UnderlyingData"}</definedName>
    <definedName name="wrn.1993_2002." localSheetId="33" hidden="1">{"1993_2002",#N/A,FALSE,"UnderlyingData"}</definedName>
    <definedName name="wrn.1993_2002." localSheetId="23" hidden="1">{"1993_2002",#N/A,FALSE,"UnderlyingData"}</definedName>
    <definedName name="wrn.1993_2002." hidden="1">{"1993_2002",#N/A,FALSE,"UnderlyingData"}</definedName>
    <definedName name="wrn.a11._.general._.government." localSheetId="26" hidden="1">{"a11 general government",#N/A,FALSE,"RED Tables"}</definedName>
    <definedName name="wrn.a11._.general._.government." localSheetId="30" hidden="1">{"a11 general government",#N/A,FALSE,"RED Tables"}</definedName>
    <definedName name="wrn.a11._.general._.government." localSheetId="33" hidden="1">{"a11 general government",#N/A,FALSE,"RED Tables"}</definedName>
    <definedName name="wrn.a11._.general._.government." localSheetId="23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26" hidden="1">{"a12 Federal Government",#N/A,FALSE,"RED Tables"}</definedName>
    <definedName name="wrn.a12._.Federal._.Government." localSheetId="30" hidden="1">{"a12 Federal Government",#N/A,FALSE,"RED Tables"}</definedName>
    <definedName name="wrn.a12._.Federal._.Government." localSheetId="33" hidden="1">{"a12 Federal Government",#N/A,FALSE,"RED Tables"}</definedName>
    <definedName name="wrn.a12._.Federal._.Government." localSheetId="23" hidden="1">{"a12 Federal Government",#N/A,FALSE,"RED Tables"}</definedName>
    <definedName name="wrn.a12._.Federal._.Government." hidden="1">{"a12 Federal Government",#N/A,FALSE,"RED Tables"}</definedName>
    <definedName name="wrn.a13._.social._.security." localSheetId="26" hidden="1">{"a13 social security",#N/A,FALSE,"RED Tables"}</definedName>
    <definedName name="wrn.a13._.social._.security." localSheetId="30" hidden="1">{"a13 social security",#N/A,FALSE,"RED Tables"}</definedName>
    <definedName name="wrn.a13._.social._.security." localSheetId="33" hidden="1">{"a13 social security",#N/A,FALSE,"RED Tables"}</definedName>
    <definedName name="wrn.a13._.social._.security." localSheetId="23" hidden="1">{"a13 social security",#N/A,FALSE,"RED Tables"}</definedName>
    <definedName name="wrn.a13._.social._.security." hidden="1">{"a13 social security",#N/A,FALSE,"RED Tables"}</definedName>
    <definedName name="wrn.a14._.regions._.and._.communities." localSheetId="26" hidden="1">{"a14 regions and communities",#N/A,FALSE,"RED Tables"}</definedName>
    <definedName name="wrn.a14._.regions._.and._.communities." localSheetId="30" hidden="1">{"a14 regions and communities",#N/A,FALSE,"RED Tables"}</definedName>
    <definedName name="wrn.a14._.regions._.and._.communities." localSheetId="33" hidden="1">{"a14 regions and communities",#N/A,FALSE,"RED Tables"}</definedName>
    <definedName name="wrn.a14._.regions._.and._.communities." localSheetId="23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26" hidden="1">{"a15 local governments",#N/A,FALSE,"RED Tables"}</definedName>
    <definedName name="wrn.a15._.local._.governments." localSheetId="30" hidden="1">{"a15 local governments",#N/A,FALSE,"RED Tables"}</definedName>
    <definedName name="wrn.a15._.local._.governments." localSheetId="33" hidden="1">{"a15 local governments",#N/A,FALSE,"RED Tables"}</definedName>
    <definedName name="wrn.a15._.local._.governments." localSheetId="23" hidden="1">{"a15 local governments",#N/A,FALSE,"RED Tables"}</definedName>
    <definedName name="wrn.a15._.local._.governments." hidden="1">{"a15 local governments",#N/A,FALSE,"RED Tables"}</definedName>
    <definedName name="wrn.BOP_MIDTERM." localSheetId="26" hidden="1">{"BOP_TAB",#N/A,FALSE,"N";"MIDTERM_TAB",#N/A,FALSE,"O"}</definedName>
    <definedName name="wrn.BOP_MIDTERM." localSheetId="30" hidden="1">{"BOP_TAB",#N/A,FALSE,"N";"MIDTERM_TAB",#N/A,FALSE,"O"}</definedName>
    <definedName name="wrn.BOP_MIDTERM." localSheetId="33" hidden="1">{"BOP_TAB",#N/A,FALSE,"N";"MIDTERM_TAB",#N/A,FALSE,"O"}</definedName>
    <definedName name="wrn.BOP_MIDTERM." localSheetId="23" hidden="1">{"BOP_TAB",#N/A,FALSE,"N";"MIDTERM_TAB",#N/A,FALSE,"O"}</definedName>
    <definedName name="wrn.BOP_MIDTERM." hidden="1">{"BOP_TAB",#N/A,FALSE,"N";"MIDTERM_TAB",#N/A,FALSE,"O"}</definedName>
    <definedName name="wrn.Input._.and._.output._.tables." localSheetId="2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26" hidden="1">{#N/A,#N/A,FALSE,"CB";#N/A,#N/A,FALSE,"CMB";#N/A,#N/A,FALSE,"BSYS";#N/A,#N/A,FALSE,"NBFI";#N/A,#N/A,FALSE,"FSYS"}</definedName>
    <definedName name="wrn.MAIN." localSheetId="30" hidden="1">{#N/A,#N/A,FALSE,"CB";#N/A,#N/A,FALSE,"CMB";#N/A,#N/A,FALSE,"BSYS";#N/A,#N/A,FALSE,"NBFI";#N/A,#N/A,FALSE,"FSYS"}</definedName>
    <definedName name="wrn.MAIN." localSheetId="33" hidden="1">{#N/A,#N/A,FALSE,"CB";#N/A,#N/A,FALSE,"CMB";#N/A,#N/A,FALSE,"BSYS";#N/A,#N/A,FALSE,"NBFI";#N/A,#N/A,FALSE,"FSYS"}</definedName>
    <definedName name="wrn.MAIN." localSheetId="23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26" hidden="1">{#N/A,#N/A,FALSE,"CB";#N/A,#N/A,FALSE,"CMB";#N/A,#N/A,FALSE,"NBFI"}</definedName>
    <definedName name="wrn.MIT." localSheetId="30" hidden="1">{#N/A,#N/A,FALSE,"CB";#N/A,#N/A,FALSE,"CMB";#N/A,#N/A,FALSE,"NBFI"}</definedName>
    <definedName name="wrn.MIT." localSheetId="33" hidden="1">{#N/A,#N/A,FALSE,"CB";#N/A,#N/A,FALSE,"CMB";#N/A,#N/A,FALSE,"NBFI"}</definedName>
    <definedName name="wrn.MIT." localSheetId="23" hidden="1">{#N/A,#N/A,FALSE,"CB";#N/A,#N/A,FALSE,"CMB";#N/A,#N/A,FALSE,"NBFI"}</definedName>
    <definedName name="wrn.MIT." hidden="1">{#N/A,#N/A,FALSE,"CB";#N/A,#N/A,FALSE,"CMB";#N/A,#N/A,FALSE,"NBFI"}</definedName>
    <definedName name="wrn.MONA." localSheetId="26" hidden="1">{"MONA",#N/A,FALSE,"S"}</definedName>
    <definedName name="wrn.MONA." localSheetId="30" hidden="1">{"MONA",#N/A,FALSE,"S"}</definedName>
    <definedName name="wrn.MONA." localSheetId="33" hidden="1">{"MONA",#N/A,FALSE,"S"}</definedName>
    <definedName name="wrn.MONA." localSheetId="23" hidden="1">{"MONA",#N/A,FALSE,"S"}</definedName>
    <definedName name="wrn.MONA." hidden="1">{"MONA",#N/A,FALSE,"S"}</definedName>
    <definedName name="wrn.Output._.tables." localSheetId="26" hidden="1">{#N/A,#N/A,FALSE,"I";#N/A,#N/A,FALSE,"J";#N/A,#N/A,FALSE,"K";#N/A,#N/A,FALSE,"L";#N/A,#N/A,FALSE,"M";#N/A,#N/A,FALSE,"N";#N/A,#N/A,FALSE,"O"}</definedName>
    <definedName name="wrn.Output._.tables." localSheetId="30" hidden="1">{#N/A,#N/A,FALSE,"I";#N/A,#N/A,FALSE,"J";#N/A,#N/A,FALSE,"K";#N/A,#N/A,FALSE,"L";#N/A,#N/A,FALSE,"M";#N/A,#N/A,FALSE,"N";#N/A,#N/A,FALSE,"O"}</definedName>
    <definedName name="wrn.Output._.tables." localSheetId="33" hidden="1">{#N/A,#N/A,FALSE,"I";#N/A,#N/A,FALSE,"J";#N/A,#N/A,FALSE,"K";#N/A,#N/A,FALSE,"L";#N/A,#N/A,FALSE,"M";#N/A,#N/A,FALSE,"N";#N/A,#N/A,FALSE,"O"}</definedName>
    <definedName name="wrn.Output._.tables." localSheetId="2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26" hidden="1">{"Tab1",#N/A,FALSE,"P";"Tab2",#N/A,FALSE,"P"}</definedName>
    <definedName name="wrn.Program." localSheetId="30" hidden="1">{"Tab1",#N/A,FALSE,"P";"Tab2",#N/A,FALSE,"P"}</definedName>
    <definedName name="wrn.Program." localSheetId="33" hidden="1">{"Tab1",#N/A,FALSE,"P";"Tab2",#N/A,FALSE,"P"}</definedName>
    <definedName name="wrn.Program." localSheetId="9" hidden="1">{"Tab1",#N/A,FALSE,"P";"Tab2",#N/A,FALSE,"P"}</definedName>
    <definedName name="wrn.Program." localSheetId="23" hidden="1">{"Tab1",#N/A,FALSE,"P";"Tab2",#N/A,FALSE,"P"}</definedName>
    <definedName name="wrn.Program." hidden="1">{"Tab1",#N/A,FALSE,"P";"Tab2",#N/A,FALSE,"P"}</definedName>
    <definedName name="wrn.Ques._.1." localSheetId="26" hidden="1">{"Ques 1",#N/A,FALSE,"NWEO138"}</definedName>
    <definedName name="wrn.Ques._.1." localSheetId="30" hidden="1">{"Ques 1",#N/A,FALSE,"NWEO138"}</definedName>
    <definedName name="wrn.Ques._.1." localSheetId="33" hidden="1">{"Ques 1",#N/A,FALSE,"NWEO138"}</definedName>
    <definedName name="wrn.Ques._.1." localSheetId="23" hidden="1">{"Ques 1",#N/A,FALSE,"NWEO138"}</definedName>
    <definedName name="wrn.Ques._.1." hidden="1">{"Ques 1",#N/A,FALSE,"NWEO138"}</definedName>
    <definedName name="wrn.Riqfin." localSheetId="26" hidden="1">{"Riqfin97",#N/A,FALSE,"Tran";"Riqfinpro",#N/A,FALSE,"Tran"}</definedName>
    <definedName name="wrn.Riqfin." localSheetId="30" hidden="1">{"Riqfin97",#N/A,FALSE,"Tran";"Riqfinpro",#N/A,FALSE,"Tran"}</definedName>
    <definedName name="wrn.Riqfin." localSheetId="33" hidden="1">{"Riqfin97",#N/A,FALSE,"Tran";"Riqfinpro",#N/A,FALSE,"Tran"}</definedName>
    <definedName name="wrn.Riqfin." localSheetId="9" hidden="1">{"Riqfin97",#N/A,FALSE,"Tran";"Riqfinpro",#N/A,FALSE,"Tran"}</definedName>
    <definedName name="wrn.Riqfin." localSheetId="23" hidden="1">{"Riqfin97",#N/A,FALSE,"Tran";"Riqfinpro",#N/A,FALSE,"Tran"}</definedName>
    <definedName name="wrn.Riqfin." hidden="1">{"Riqfin97",#N/A,FALSE,"Tran";"Riqfinpro",#N/A,FALSE,"Tran"}</definedName>
    <definedName name="wrn.Staff._.Report._.Tables." localSheetId="26" hidden="1">{#N/A,#N/A,FALSE,"SRFSYS";#N/A,#N/A,FALSE,"SRBSYS"}</definedName>
    <definedName name="wrn.Staff._.Report._.Tables." localSheetId="30" hidden="1">{#N/A,#N/A,FALSE,"SRFSYS";#N/A,#N/A,FALSE,"SRBSYS"}</definedName>
    <definedName name="wrn.Staff._.Report._.Tables." localSheetId="33" hidden="1">{#N/A,#N/A,FALSE,"SRFSYS";#N/A,#N/A,FALSE,"SRBSYS"}</definedName>
    <definedName name="wrn.Staff._.Report._.Tables." localSheetId="23" hidden="1">{#N/A,#N/A,FALSE,"SRFSYS";#N/A,#N/A,FALSE,"SRBSYS"}</definedName>
    <definedName name="wrn.Staff._.Report._.Tables." hidden="1">{#N/A,#N/A,FALSE,"SRFSYS";#N/A,#N/A,FALSE,"SRBSYS"}</definedName>
    <definedName name="wrn.WEO." localSheetId="26" hidden="1">{"WEO",#N/A,FALSE,"T"}</definedName>
    <definedName name="wrn.WEO." localSheetId="30" hidden="1">{"WEO",#N/A,FALSE,"T"}</definedName>
    <definedName name="wrn.WEO." localSheetId="33" hidden="1">{"WEO",#N/A,FALSE,"T"}</definedName>
    <definedName name="wrn.WEO." localSheetId="23" hidden="1">{"WEO",#N/A,FALSE,"T"}</definedName>
    <definedName name="wrn.WEO." hidden="1">{"WEO",#N/A,FALSE,"T"}</definedName>
    <definedName name="ww" localSheetId="26" hidden="1">[58]M!#REF!</definedName>
    <definedName name="ww" localSheetId="2" hidden="1">[58]M!#REF!</definedName>
    <definedName name="ww" localSheetId="8" hidden="1">[58]M!#REF!</definedName>
    <definedName name="ww" localSheetId="9" hidden="1">[58]M!#REF!</definedName>
    <definedName name="ww" localSheetId="23" hidden="1">[58]M!#REF!</definedName>
    <definedName name="ww" hidden="1">[58]M!#REF!</definedName>
    <definedName name="www" localSheetId="26" hidden="1">{"Riqfin97",#N/A,FALSE,"Tran";"Riqfinpro",#N/A,FALSE,"Tran"}</definedName>
    <definedName name="www" localSheetId="30" hidden="1">{"Riqfin97",#N/A,FALSE,"Tran";"Riqfinpro",#N/A,FALSE,"Tran"}</definedName>
    <definedName name="www" localSheetId="33" hidden="1">{"Riqfin97",#N/A,FALSE,"Tran";"Riqfinpro",#N/A,FALSE,"Tran"}</definedName>
    <definedName name="www" localSheetId="9" hidden="1">{"Riqfin97",#N/A,FALSE,"Tran";"Riqfinpro",#N/A,FALSE,"Tran"}</definedName>
    <definedName name="www" localSheetId="23" hidden="1">{"Riqfin97",#N/A,FALSE,"Tran";"Riqfinpro",#N/A,FALSE,"Tran"}</definedName>
    <definedName name="www" hidden="1">{"Riqfin97",#N/A,FALSE,"Tran";"Riqfinpro",#N/A,FALSE,"Tran"}</definedName>
    <definedName name="XR" localSheetId="9">[1]REER!$AT$140:$BA$199</definedName>
    <definedName name="XR" localSheetId="23">[2]REER!$AT$140:$BA$199</definedName>
    <definedName name="XR">[3]REER!$AT$140:$BA$199</definedName>
    <definedName name="xx" localSheetId="26" hidden="1">{"Riqfin97",#N/A,FALSE,"Tran";"Riqfinpro",#N/A,FALSE,"Tran"}</definedName>
    <definedName name="xx" localSheetId="30" hidden="1">{"Riqfin97",#N/A,FALSE,"Tran";"Riqfinpro",#N/A,FALSE,"Tran"}</definedName>
    <definedName name="xx" localSheetId="33" hidden="1">{"Riqfin97",#N/A,FALSE,"Tran";"Riqfinpro",#N/A,FALSE,"Tran"}</definedName>
    <definedName name="xx" localSheetId="9" hidden="1">{"Riqfin97",#N/A,FALSE,"Tran";"Riqfinpro",#N/A,FALSE,"Tran"}</definedName>
    <definedName name="xx" localSheetId="23" hidden="1">{"Riqfin97",#N/A,FALSE,"Tran";"Riqfinpro",#N/A,FALSE,"Tran"}</definedName>
    <definedName name="xx" hidden="1">{"Riqfin97",#N/A,FALSE,"Tran";"Riqfinpro",#N/A,FALSE,"Tran"}</definedName>
    <definedName name="xxWRS_1" localSheetId="26">#REF!</definedName>
    <definedName name="xxWRS_1" localSheetId="2">#REF!</definedName>
    <definedName name="xxWRS_1" localSheetId="8">#REF!</definedName>
    <definedName name="xxWRS_1" localSheetId="23">#REF!</definedName>
    <definedName name="xxWRS_1">#REF!</definedName>
    <definedName name="xxWRS_10" localSheetId="26">#REF!</definedName>
    <definedName name="xxWRS_10" localSheetId="2">#REF!</definedName>
    <definedName name="xxWRS_10" localSheetId="8">#REF!</definedName>
    <definedName name="xxWRS_10" localSheetId="23">#REF!</definedName>
    <definedName name="xxWRS_10">#REF!</definedName>
    <definedName name="xxWRS_11" localSheetId="26">#REF!</definedName>
    <definedName name="xxWRS_11" localSheetId="2">#REF!</definedName>
    <definedName name="xxWRS_11" localSheetId="8">#REF!</definedName>
    <definedName name="xxWRS_11" localSheetId="23">#REF!</definedName>
    <definedName name="xxWRS_11">#REF!</definedName>
    <definedName name="xxWRS_12" localSheetId="26">#REF!</definedName>
    <definedName name="xxWRS_12" localSheetId="2">#REF!</definedName>
    <definedName name="xxWRS_12" localSheetId="8">#REF!</definedName>
    <definedName name="xxWRS_12" localSheetId="23">#REF!</definedName>
    <definedName name="xxWRS_12">#REF!</definedName>
    <definedName name="xxWRS_2" localSheetId="26">#REF!</definedName>
    <definedName name="xxWRS_2" localSheetId="2">#REF!</definedName>
    <definedName name="xxWRS_2" localSheetId="8">#REF!</definedName>
    <definedName name="xxWRS_2" localSheetId="23">#REF!</definedName>
    <definedName name="xxWRS_2">#REF!</definedName>
    <definedName name="xxWRS_6" localSheetId="26">#REF!</definedName>
    <definedName name="xxWRS_6" localSheetId="2">#REF!</definedName>
    <definedName name="xxWRS_6" localSheetId="8">#REF!</definedName>
    <definedName name="xxWRS_6" localSheetId="23">#REF!</definedName>
    <definedName name="xxWRS_6">#REF!</definedName>
    <definedName name="xxWRS_7" localSheetId="26">#REF!</definedName>
    <definedName name="xxWRS_7" localSheetId="2">#REF!</definedName>
    <definedName name="xxWRS_7" localSheetId="8">#REF!</definedName>
    <definedName name="xxWRS_7" localSheetId="23">#REF!</definedName>
    <definedName name="xxWRS_7">#REF!</definedName>
    <definedName name="xxWRS_8" localSheetId="26">#REF!</definedName>
    <definedName name="xxWRS_8" localSheetId="2">#REF!</definedName>
    <definedName name="xxWRS_8" localSheetId="8">#REF!</definedName>
    <definedName name="xxWRS_8" localSheetId="23">#REF!</definedName>
    <definedName name="xxWRS_8">#REF!</definedName>
    <definedName name="xxWRS_9" localSheetId="26">#REF!</definedName>
    <definedName name="xxWRS_9" localSheetId="2">#REF!</definedName>
    <definedName name="xxWRS_9" localSheetId="8">#REF!</definedName>
    <definedName name="xxWRS_9" localSheetId="23">#REF!</definedName>
    <definedName name="xxWRS_9">#REF!</definedName>
    <definedName name="xxxx" localSheetId="26" hidden="1">{"Riqfin97",#N/A,FALSE,"Tran";"Riqfinpro",#N/A,FALSE,"Tran"}</definedName>
    <definedName name="xxxx" localSheetId="30" hidden="1">{"Riqfin97",#N/A,FALSE,"Tran";"Riqfinpro",#N/A,FALSE,"Tran"}</definedName>
    <definedName name="xxxx" localSheetId="33" hidden="1">{"Riqfin97",#N/A,FALSE,"Tran";"Riqfinpro",#N/A,FALSE,"Tran"}</definedName>
    <definedName name="xxxx" localSheetId="9" hidden="1">{"Riqfin97",#N/A,FALSE,"Tran";"Riqfinpro",#N/A,FALSE,"Tran"}</definedName>
    <definedName name="xxxx" localSheetId="23" hidden="1">{"Riqfin97",#N/A,FALSE,"Tran";"Riqfinpro",#N/A,FALSE,"Tran"}</definedName>
    <definedName name="xxxx" hidden="1">{"Riqfin97",#N/A,FALSE,"Tran";"Riqfinpro",#N/A,FALSE,"Tran"}</definedName>
    <definedName name="year" localSheetId="26">#REF!</definedName>
    <definedName name="year" localSheetId="2">#REF!</definedName>
    <definedName name="year" localSheetId="8">#REF!</definedName>
    <definedName name="year" localSheetId="23">#REF!</definedName>
    <definedName name="year">#REF!</definedName>
    <definedName name="yy" localSheetId="26" hidden="1">{"Tab1",#N/A,FALSE,"P";"Tab2",#N/A,FALSE,"P"}</definedName>
    <definedName name="yy" localSheetId="30" hidden="1">{"Tab1",#N/A,FALSE,"P";"Tab2",#N/A,FALSE,"P"}</definedName>
    <definedName name="yy" localSheetId="33" hidden="1">{"Tab1",#N/A,FALSE,"P";"Tab2",#N/A,FALSE,"P"}</definedName>
    <definedName name="yy" localSheetId="9" hidden="1">{"Tab1",#N/A,FALSE,"P";"Tab2",#N/A,FALSE,"P"}</definedName>
    <definedName name="yy" localSheetId="23" hidden="1">{"Tab1",#N/A,FALSE,"P";"Tab2",#N/A,FALSE,"P"}</definedName>
    <definedName name="yy" hidden="1">{"Tab1",#N/A,FALSE,"P";"Tab2",#N/A,FALSE,"P"}</definedName>
    <definedName name="yyy" localSheetId="26" hidden="1">{"Tab1",#N/A,FALSE,"P";"Tab2",#N/A,FALSE,"P"}</definedName>
    <definedName name="yyy" localSheetId="30" hidden="1">{"Tab1",#N/A,FALSE,"P";"Tab2",#N/A,FALSE,"P"}</definedName>
    <definedName name="yyy" localSheetId="33" hidden="1">{"Tab1",#N/A,FALSE,"P";"Tab2",#N/A,FALSE,"P"}</definedName>
    <definedName name="yyy" localSheetId="9" hidden="1">{"Tab1",#N/A,FALSE,"P";"Tab2",#N/A,FALSE,"P"}</definedName>
    <definedName name="yyy" localSheetId="23" hidden="1">{"Tab1",#N/A,FALSE,"P";"Tab2",#N/A,FALSE,"P"}</definedName>
    <definedName name="yyy" hidden="1">{"Tab1",#N/A,FALSE,"P";"Tab2",#N/A,FALSE,"P"}</definedName>
    <definedName name="yyyy" localSheetId="26" hidden="1">{"Riqfin97",#N/A,FALSE,"Tran";"Riqfinpro",#N/A,FALSE,"Tran"}</definedName>
    <definedName name="yyyy" localSheetId="30" hidden="1">{"Riqfin97",#N/A,FALSE,"Tran";"Riqfinpro",#N/A,FALSE,"Tran"}</definedName>
    <definedName name="yyyy" localSheetId="33" hidden="1">{"Riqfin97",#N/A,FALSE,"Tran";"Riqfinpro",#N/A,FALSE,"Tran"}</definedName>
    <definedName name="yyyy" localSheetId="9" hidden="1">{"Riqfin97",#N/A,FALSE,"Tran";"Riqfinpro",#N/A,FALSE,"Tran"}</definedName>
    <definedName name="yyyy" localSheetId="23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26" hidden="1">#REF!</definedName>
    <definedName name="Z_95224721_0485_11D4_BFD1_00508B5F4DA4_.wvu.Cols" localSheetId="2" hidden="1">#REF!</definedName>
    <definedName name="Z_95224721_0485_11D4_BFD1_00508B5F4DA4_.wvu.Cols" localSheetId="8" hidden="1">#REF!</definedName>
    <definedName name="Z_95224721_0485_11D4_BFD1_00508B5F4DA4_.wvu.Cols" localSheetId="23" hidden="1">#REF!</definedName>
    <definedName name="Z_95224721_0485_11D4_BFD1_00508B5F4DA4_.wvu.Cols" hidden="1">#REF!</definedName>
    <definedName name="zac_kles" localSheetId="26">#REF!</definedName>
    <definedName name="zac_kles" localSheetId="2">#REF!</definedName>
    <definedName name="zac_kles" localSheetId="8">#REF!</definedName>
    <definedName name="zac_kles" localSheetId="23">#REF!</definedName>
    <definedName name="zac_kles">#REF!</definedName>
    <definedName name="zac_kles_2" localSheetId="26">#REF!</definedName>
    <definedName name="zac_kles_2" localSheetId="2">#REF!</definedName>
    <definedName name="zac_kles_2" localSheetId="8">#REF!</definedName>
    <definedName name="zac_kles_2" localSheetId="23">#REF!</definedName>
    <definedName name="zac_kles_2">#REF!</definedName>
    <definedName name="ZPee_2" localSheetId="26">#REF!</definedName>
    <definedName name="ZPee_2" localSheetId="2">#REF!</definedName>
    <definedName name="ZPee_2" localSheetId="8">#REF!</definedName>
    <definedName name="ZPee_2" localSheetId="23">#REF!</definedName>
    <definedName name="ZPee_2">#REF!</definedName>
    <definedName name="ZPer_2" localSheetId="26">#REF!</definedName>
    <definedName name="ZPer_2" localSheetId="2">#REF!</definedName>
    <definedName name="ZPer_2" localSheetId="8">#REF!</definedName>
    <definedName name="ZPer_2" localSheetId="23">#REF!</definedName>
    <definedName name="ZPer_2">#REF!</definedName>
    <definedName name="zpiz">[45]ZPIZ!$A$1:$F$65536</definedName>
    <definedName name="zz" localSheetId="26" hidden="1">{"Tab1",#N/A,FALSE,"P";"Tab2",#N/A,FALSE,"P"}</definedName>
    <definedName name="zz" localSheetId="30" hidden="1">{"Tab1",#N/A,FALSE,"P";"Tab2",#N/A,FALSE,"P"}</definedName>
    <definedName name="zz" localSheetId="33" hidden="1">{"Tab1",#N/A,FALSE,"P";"Tab2",#N/A,FALSE,"P"}</definedName>
    <definedName name="zz" localSheetId="9" hidden="1">{"Tab1",#N/A,FALSE,"P";"Tab2",#N/A,FALSE,"P"}</definedName>
    <definedName name="zz" localSheetId="23" hidden="1">{"Tab1",#N/A,FALSE,"P";"Tab2",#N/A,FALSE,"P"}</definedName>
    <definedName name="zz" hidden="1">{"Tab1",#N/A,FALSE,"P";"Tab2",#N/A,FALSE,"P"}</definedName>
    <definedName name="zzzs">[45]ZZZS!$A$1:$E$65536</definedName>
  </definedNames>
  <calcPr calcId="152511"/>
</workbook>
</file>

<file path=xl/calcChain.xml><?xml version="1.0" encoding="utf-8"?>
<calcChain xmlns="http://schemas.openxmlformats.org/spreadsheetml/2006/main">
  <c r="A4" i="110" l="1"/>
  <c r="A3" i="110"/>
  <c r="F5" i="95" l="1"/>
  <c r="G5" i="95"/>
  <c r="E5" i="95"/>
  <c r="C5" i="95"/>
  <c r="D5" i="95"/>
  <c r="B5" i="95"/>
  <c r="C277" i="129" l="1"/>
  <c r="C276" i="129"/>
  <c r="C275" i="129"/>
  <c r="E274" i="129"/>
  <c r="C274" i="129"/>
  <c r="E273" i="129"/>
  <c r="C273" i="129"/>
  <c r="E272" i="129"/>
  <c r="C272" i="129"/>
  <c r="G271" i="129"/>
  <c r="E271" i="129"/>
  <c r="C271" i="129"/>
  <c r="G270" i="129"/>
  <c r="E270" i="129"/>
  <c r="C270" i="129"/>
  <c r="I269" i="129"/>
  <c r="G269" i="129"/>
  <c r="E269" i="129"/>
  <c r="C269" i="129"/>
  <c r="I268" i="129"/>
  <c r="G268" i="129"/>
  <c r="E268" i="129"/>
  <c r="C268" i="129"/>
  <c r="I267" i="129"/>
  <c r="G267" i="129"/>
  <c r="E267" i="129"/>
  <c r="C267" i="129"/>
  <c r="I266" i="129"/>
  <c r="G266" i="129"/>
  <c r="E266" i="129"/>
  <c r="C266" i="129"/>
  <c r="I265" i="129"/>
  <c r="G265" i="129"/>
  <c r="E265" i="129"/>
  <c r="C265" i="129"/>
  <c r="I264" i="129"/>
  <c r="G264" i="129"/>
  <c r="E264" i="129"/>
  <c r="C264" i="129"/>
  <c r="I263" i="129"/>
  <c r="G263" i="129"/>
  <c r="E263" i="129"/>
  <c r="C263" i="129"/>
  <c r="I262" i="129"/>
  <c r="G262" i="129"/>
  <c r="E262" i="129"/>
  <c r="C262" i="129"/>
  <c r="I261" i="129"/>
  <c r="G261" i="129"/>
  <c r="E261" i="129"/>
  <c r="C261" i="129"/>
  <c r="I260" i="129"/>
  <c r="G260" i="129"/>
  <c r="E260" i="129"/>
  <c r="C260" i="129"/>
  <c r="I259" i="129"/>
  <c r="G259" i="129"/>
  <c r="E259" i="129"/>
  <c r="C259" i="129"/>
  <c r="I258" i="129"/>
  <c r="G258" i="129"/>
  <c r="E258" i="129"/>
  <c r="C258" i="129"/>
  <c r="I257" i="129"/>
  <c r="G257" i="129"/>
  <c r="E257" i="129"/>
  <c r="C257" i="129"/>
  <c r="I256" i="129"/>
  <c r="G256" i="129"/>
  <c r="E256" i="129"/>
  <c r="C256" i="129"/>
  <c r="I255" i="129"/>
  <c r="G255" i="129"/>
  <c r="E255" i="129"/>
  <c r="C255" i="129"/>
  <c r="I254" i="129"/>
  <c r="G254" i="129"/>
  <c r="E254" i="129"/>
  <c r="C254" i="129"/>
  <c r="I253" i="129"/>
  <c r="G253" i="129"/>
  <c r="E253" i="129"/>
  <c r="C253" i="129"/>
  <c r="I252" i="129"/>
  <c r="G252" i="129"/>
  <c r="E252" i="129"/>
  <c r="C252" i="129"/>
  <c r="I251" i="129"/>
  <c r="G251" i="129"/>
  <c r="E251" i="129"/>
  <c r="C251" i="129"/>
  <c r="I250" i="129"/>
  <c r="G250" i="129"/>
  <c r="E250" i="129"/>
  <c r="C250" i="129"/>
  <c r="I249" i="129"/>
  <c r="G249" i="129"/>
  <c r="E249" i="129"/>
  <c r="C249" i="129"/>
  <c r="I248" i="129"/>
  <c r="G248" i="129"/>
  <c r="E248" i="129"/>
  <c r="C248" i="129"/>
  <c r="I247" i="129"/>
  <c r="G247" i="129"/>
  <c r="E247" i="129"/>
  <c r="C247" i="129"/>
  <c r="I246" i="129"/>
  <c r="G246" i="129"/>
  <c r="E246" i="129"/>
  <c r="C246" i="129"/>
  <c r="I245" i="129"/>
  <c r="G245" i="129"/>
  <c r="E245" i="129"/>
  <c r="C245" i="129"/>
  <c r="I244" i="129"/>
  <c r="G244" i="129"/>
  <c r="E244" i="129"/>
  <c r="C244" i="129"/>
  <c r="I243" i="129"/>
  <c r="G243" i="129"/>
  <c r="E243" i="129"/>
  <c r="C243" i="129"/>
  <c r="I242" i="129"/>
  <c r="G242" i="129"/>
  <c r="E242" i="129"/>
  <c r="C242" i="129"/>
  <c r="I241" i="129"/>
  <c r="G241" i="129"/>
  <c r="E241" i="129"/>
  <c r="C241" i="129"/>
  <c r="I240" i="129"/>
  <c r="G240" i="129"/>
  <c r="E240" i="129"/>
  <c r="C240" i="129"/>
  <c r="I239" i="129"/>
  <c r="G239" i="129"/>
  <c r="E239" i="129"/>
  <c r="C239" i="129"/>
  <c r="I238" i="129"/>
  <c r="G238" i="129"/>
  <c r="E238" i="129"/>
  <c r="C238" i="129"/>
  <c r="I237" i="129"/>
  <c r="G237" i="129"/>
  <c r="E237" i="129"/>
  <c r="C237" i="129"/>
  <c r="I236" i="129"/>
  <c r="G236" i="129"/>
  <c r="E236" i="129"/>
  <c r="C236" i="129"/>
  <c r="I235" i="129"/>
  <c r="G235" i="129"/>
  <c r="E235" i="129"/>
  <c r="C235" i="129"/>
  <c r="I234" i="129"/>
  <c r="G234" i="129"/>
  <c r="E234" i="129"/>
  <c r="C234" i="129"/>
  <c r="I233" i="129"/>
  <c r="G233" i="129"/>
  <c r="E233" i="129"/>
  <c r="C233" i="129"/>
  <c r="I232" i="129"/>
  <c r="G232" i="129"/>
  <c r="E232" i="129"/>
  <c r="C232" i="129"/>
  <c r="I231" i="129"/>
  <c r="G231" i="129"/>
  <c r="E231" i="129"/>
  <c r="C231" i="129"/>
  <c r="I230" i="129"/>
  <c r="G230" i="129"/>
  <c r="E230" i="129"/>
  <c r="C230" i="129"/>
  <c r="I229" i="129"/>
  <c r="G229" i="129"/>
  <c r="E229" i="129"/>
  <c r="C229" i="129"/>
  <c r="I228" i="129"/>
  <c r="G228" i="129"/>
  <c r="E228" i="129"/>
  <c r="C228" i="129"/>
  <c r="I227" i="129"/>
  <c r="G227" i="129"/>
  <c r="E227" i="129"/>
  <c r="C227" i="129"/>
  <c r="I226" i="129"/>
  <c r="G226" i="129"/>
  <c r="E226" i="129"/>
  <c r="C226" i="129"/>
  <c r="I225" i="129"/>
  <c r="G225" i="129"/>
  <c r="E225" i="129"/>
  <c r="C225" i="129"/>
  <c r="I224" i="129"/>
  <c r="G224" i="129"/>
  <c r="E224" i="129"/>
  <c r="C224" i="129"/>
  <c r="I223" i="129"/>
  <c r="G223" i="129"/>
  <c r="E223" i="129"/>
  <c r="C223" i="129"/>
  <c r="I222" i="129"/>
  <c r="G222" i="129"/>
  <c r="E222" i="129"/>
  <c r="C222" i="129"/>
  <c r="I221" i="129"/>
  <c r="G221" i="129"/>
  <c r="E221" i="129"/>
  <c r="C221" i="129"/>
  <c r="I220" i="129"/>
  <c r="G220" i="129"/>
  <c r="E220" i="129"/>
  <c r="C220" i="129"/>
  <c r="I219" i="129"/>
  <c r="G219" i="129"/>
  <c r="E219" i="129"/>
  <c r="C219" i="129"/>
  <c r="I218" i="129"/>
  <c r="G218" i="129"/>
  <c r="E218" i="129"/>
  <c r="C218" i="129"/>
  <c r="I217" i="129"/>
  <c r="G217" i="129"/>
  <c r="E217" i="129"/>
  <c r="C217" i="129"/>
  <c r="I216" i="129"/>
  <c r="G216" i="129"/>
  <c r="E216" i="129"/>
  <c r="C216" i="129"/>
  <c r="I215" i="129"/>
  <c r="G215" i="129"/>
  <c r="E215" i="129"/>
  <c r="C215" i="129"/>
  <c r="I214" i="129"/>
  <c r="G214" i="129"/>
  <c r="E214" i="129"/>
  <c r="C214" i="129"/>
  <c r="I213" i="129"/>
  <c r="G213" i="129"/>
  <c r="E213" i="129"/>
  <c r="C213" i="129"/>
  <c r="I212" i="129"/>
  <c r="G212" i="129"/>
  <c r="E212" i="129"/>
  <c r="C212" i="129"/>
  <c r="I211" i="129"/>
  <c r="G211" i="129"/>
  <c r="E211" i="129"/>
  <c r="C211" i="129"/>
  <c r="I210" i="129"/>
  <c r="G210" i="129"/>
  <c r="E210" i="129"/>
  <c r="C210" i="129"/>
  <c r="I209" i="129"/>
  <c r="G209" i="129"/>
  <c r="E209" i="129"/>
  <c r="C209" i="129"/>
  <c r="I208" i="129"/>
  <c r="G208" i="129"/>
  <c r="E208" i="129"/>
  <c r="C208" i="129"/>
  <c r="I207" i="129"/>
  <c r="G207" i="129"/>
  <c r="E207" i="129"/>
  <c r="C207" i="129"/>
  <c r="I206" i="129"/>
  <c r="G206" i="129"/>
  <c r="E206" i="129"/>
  <c r="C206" i="129"/>
  <c r="I205" i="129"/>
  <c r="G205" i="129"/>
  <c r="E205" i="129"/>
  <c r="C205" i="129"/>
  <c r="I204" i="129"/>
  <c r="G204" i="129"/>
  <c r="E204" i="129"/>
  <c r="C204" i="129"/>
  <c r="I203" i="129"/>
  <c r="G203" i="129"/>
  <c r="E203" i="129"/>
  <c r="C203" i="129"/>
  <c r="I202" i="129"/>
  <c r="G202" i="129"/>
  <c r="E202" i="129"/>
  <c r="C202" i="129"/>
  <c r="I201" i="129"/>
  <c r="G201" i="129"/>
  <c r="E201" i="129"/>
  <c r="C201" i="129"/>
  <c r="I200" i="129"/>
  <c r="G200" i="129"/>
  <c r="E200" i="129"/>
  <c r="C200" i="129"/>
  <c r="I199" i="129"/>
  <c r="G199" i="129"/>
  <c r="E199" i="129"/>
  <c r="C199" i="129"/>
  <c r="I198" i="129"/>
  <c r="G198" i="129"/>
  <c r="E198" i="129"/>
  <c r="C198" i="129"/>
  <c r="I197" i="129"/>
  <c r="G197" i="129"/>
  <c r="E197" i="129"/>
  <c r="C197" i="129"/>
  <c r="I196" i="129"/>
  <c r="G196" i="129"/>
  <c r="E196" i="129"/>
  <c r="C196" i="129"/>
  <c r="I195" i="129"/>
  <c r="G195" i="129"/>
  <c r="E195" i="129"/>
  <c r="C195" i="129"/>
  <c r="I194" i="129"/>
  <c r="G194" i="129"/>
  <c r="E194" i="129"/>
  <c r="C194" i="129"/>
  <c r="I193" i="129"/>
  <c r="G193" i="129"/>
  <c r="E193" i="129"/>
  <c r="C193" i="129"/>
  <c r="I192" i="129"/>
  <c r="G192" i="129"/>
  <c r="E192" i="129"/>
  <c r="C192" i="129"/>
  <c r="I191" i="129"/>
  <c r="G191" i="129"/>
  <c r="E191" i="129"/>
  <c r="C191" i="129"/>
  <c r="I190" i="129"/>
  <c r="G190" i="129"/>
  <c r="E190" i="129"/>
  <c r="C190" i="129"/>
  <c r="I189" i="129"/>
  <c r="G189" i="129"/>
  <c r="E189" i="129"/>
  <c r="C189" i="129"/>
  <c r="I188" i="129"/>
  <c r="G188" i="129"/>
  <c r="E188" i="129"/>
  <c r="C188" i="129"/>
  <c r="I187" i="129"/>
  <c r="G187" i="129"/>
  <c r="E187" i="129"/>
  <c r="C187" i="129"/>
  <c r="I186" i="129"/>
  <c r="G186" i="129"/>
  <c r="E186" i="129"/>
  <c r="C186" i="129"/>
  <c r="I185" i="129"/>
  <c r="G185" i="129"/>
  <c r="E185" i="129"/>
  <c r="C185" i="129"/>
  <c r="I184" i="129"/>
  <c r="G184" i="129"/>
  <c r="E184" i="129"/>
  <c r="C184" i="129"/>
  <c r="I181" i="129"/>
  <c r="G181" i="129"/>
  <c r="E181" i="129"/>
  <c r="C181" i="129"/>
  <c r="I180" i="129"/>
  <c r="G180" i="129"/>
  <c r="E180" i="129"/>
  <c r="C180" i="129"/>
  <c r="I179" i="129"/>
  <c r="G179" i="129"/>
  <c r="E179" i="129"/>
  <c r="C179" i="129"/>
  <c r="I178" i="129"/>
  <c r="G178" i="129"/>
  <c r="E178" i="129"/>
  <c r="C178" i="129"/>
  <c r="I177" i="129"/>
  <c r="G177" i="129"/>
  <c r="E177" i="129"/>
  <c r="C177" i="129"/>
  <c r="I176" i="129"/>
  <c r="G176" i="129"/>
  <c r="E176" i="129"/>
  <c r="C176" i="129"/>
  <c r="I175" i="129"/>
  <c r="G175" i="129"/>
  <c r="E175" i="129"/>
  <c r="C175" i="129"/>
  <c r="I174" i="129"/>
  <c r="G174" i="129"/>
  <c r="E174" i="129"/>
  <c r="C174" i="129"/>
  <c r="I173" i="129"/>
  <c r="G173" i="129"/>
  <c r="E173" i="129"/>
  <c r="C173" i="129"/>
  <c r="I172" i="129"/>
  <c r="G172" i="129"/>
  <c r="E172" i="129"/>
  <c r="C172" i="129"/>
  <c r="I171" i="129"/>
  <c r="G171" i="129"/>
  <c r="E171" i="129"/>
  <c r="C171" i="129"/>
  <c r="I170" i="129"/>
  <c r="G170" i="129"/>
  <c r="E170" i="129"/>
  <c r="C170" i="129"/>
  <c r="I169" i="129"/>
  <c r="G169" i="129"/>
  <c r="E169" i="129"/>
  <c r="C169" i="129"/>
  <c r="I168" i="129"/>
  <c r="G168" i="129"/>
  <c r="E168" i="129"/>
  <c r="C168" i="129"/>
  <c r="I167" i="129"/>
  <c r="G167" i="129"/>
  <c r="E167" i="129"/>
  <c r="C167" i="129"/>
  <c r="I166" i="129"/>
  <c r="G166" i="129"/>
  <c r="E166" i="129"/>
  <c r="C166" i="129"/>
  <c r="I165" i="129"/>
  <c r="G165" i="129"/>
  <c r="E165" i="129"/>
  <c r="C165" i="129"/>
  <c r="I164" i="129"/>
  <c r="G164" i="129"/>
  <c r="E164" i="129"/>
  <c r="C164" i="129"/>
  <c r="I163" i="129"/>
  <c r="G163" i="129"/>
  <c r="E163" i="129"/>
  <c r="C163" i="129"/>
  <c r="I162" i="129"/>
  <c r="G162" i="129"/>
  <c r="E162" i="129"/>
  <c r="C162" i="129"/>
  <c r="I161" i="129"/>
  <c r="G161" i="129"/>
  <c r="E161" i="129"/>
  <c r="C161" i="129"/>
  <c r="I160" i="129"/>
  <c r="G160" i="129"/>
  <c r="E160" i="129"/>
  <c r="C160" i="129"/>
  <c r="I159" i="129"/>
  <c r="G159" i="129"/>
  <c r="E159" i="129"/>
  <c r="C159" i="129"/>
  <c r="I158" i="129"/>
  <c r="G158" i="129"/>
  <c r="E158" i="129"/>
  <c r="C158" i="129"/>
  <c r="I157" i="129"/>
  <c r="G157" i="129"/>
  <c r="E157" i="129"/>
  <c r="C157" i="129"/>
  <c r="I156" i="129"/>
  <c r="G156" i="129"/>
  <c r="E156" i="129"/>
  <c r="C156" i="129"/>
  <c r="I155" i="129"/>
  <c r="G155" i="129"/>
  <c r="E155" i="129"/>
  <c r="C155" i="129"/>
  <c r="I154" i="129"/>
  <c r="G154" i="129"/>
  <c r="E154" i="129"/>
  <c r="C154" i="129"/>
  <c r="I153" i="129"/>
  <c r="G153" i="129"/>
  <c r="E153" i="129"/>
  <c r="C153" i="129"/>
  <c r="I152" i="129"/>
  <c r="G152" i="129"/>
  <c r="E152" i="129"/>
  <c r="C152" i="129"/>
  <c r="I151" i="129"/>
  <c r="G151" i="129"/>
  <c r="E151" i="129"/>
  <c r="C151" i="129"/>
  <c r="I150" i="129"/>
  <c r="G150" i="129"/>
  <c r="E150" i="129"/>
  <c r="C150" i="129"/>
  <c r="I149" i="129"/>
  <c r="G149" i="129"/>
  <c r="E149" i="129"/>
  <c r="C149" i="129"/>
  <c r="I148" i="129"/>
  <c r="G148" i="129"/>
  <c r="E148" i="129"/>
  <c r="C148" i="129"/>
  <c r="I147" i="129"/>
  <c r="G147" i="129"/>
  <c r="E147" i="129"/>
  <c r="C147" i="129"/>
  <c r="I146" i="129"/>
  <c r="G146" i="129"/>
  <c r="E146" i="129"/>
  <c r="C146" i="129"/>
  <c r="I145" i="129"/>
  <c r="G145" i="129"/>
  <c r="E145" i="129"/>
  <c r="C145" i="129"/>
  <c r="I144" i="129"/>
  <c r="G144" i="129"/>
  <c r="E144" i="129"/>
  <c r="C144" i="129"/>
  <c r="I143" i="129"/>
  <c r="G143" i="129"/>
  <c r="E143" i="129"/>
  <c r="C143" i="129"/>
  <c r="I142" i="129"/>
  <c r="G142" i="129"/>
  <c r="E142" i="129"/>
  <c r="C142" i="129"/>
  <c r="I141" i="129"/>
  <c r="G141" i="129"/>
  <c r="E141" i="129"/>
  <c r="C141" i="129"/>
  <c r="I140" i="129"/>
  <c r="G140" i="129"/>
  <c r="E140" i="129"/>
  <c r="C140" i="129"/>
  <c r="I139" i="129"/>
  <c r="G139" i="129"/>
  <c r="E139" i="129"/>
  <c r="C139" i="129"/>
  <c r="I138" i="129"/>
  <c r="G138" i="129"/>
  <c r="E138" i="129"/>
  <c r="C138" i="129"/>
  <c r="I137" i="129"/>
  <c r="G137" i="129"/>
  <c r="E137" i="129"/>
  <c r="C137" i="129"/>
  <c r="I136" i="129"/>
  <c r="G136" i="129"/>
  <c r="E136" i="129"/>
  <c r="C136" i="129"/>
  <c r="I135" i="129"/>
  <c r="G135" i="129"/>
  <c r="E135" i="129"/>
  <c r="C135" i="129"/>
  <c r="I134" i="129"/>
  <c r="G134" i="129"/>
  <c r="E134" i="129"/>
  <c r="C134" i="129"/>
  <c r="I133" i="129"/>
  <c r="G133" i="129"/>
  <c r="E133" i="129"/>
  <c r="C133" i="129"/>
  <c r="I132" i="129"/>
  <c r="G132" i="129"/>
  <c r="E132" i="129"/>
  <c r="C132" i="129"/>
  <c r="I131" i="129"/>
  <c r="G131" i="129"/>
  <c r="E131" i="129"/>
  <c r="C131" i="129"/>
  <c r="I130" i="129"/>
  <c r="G130" i="129"/>
  <c r="E130" i="129"/>
  <c r="C130" i="129"/>
  <c r="I129" i="129"/>
  <c r="G129" i="129"/>
  <c r="E129" i="129"/>
  <c r="C129" i="129"/>
  <c r="I128" i="129"/>
  <c r="G128" i="129"/>
  <c r="E128" i="129"/>
  <c r="C128" i="129"/>
  <c r="I127" i="129"/>
  <c r="G127" i="129"/>
  <c r="E127" i="129"/>
  <c r="C127" i="129"/>
  <c r="I126" i="129"/>
  <c r="G126" i="129"/>
  <c r="E126" i="129"/>
  <c r="C126" i="129"/>
  <c r="I125" i="129"/>
  <c r="G125" i="129"/>
  <c r="E125" i="129"/>
  <c r="C125" i="129"/>
  <c r="I124" i="129"/>
  <c r="G124" i="129"/>
  <c r="E124" i="129"/>
  <c r="C124" i="129"/>
  <c r="I123" i="129"/>
  <c r="G123" i="129"/>
  <c r="E123" i="129"/>
  <c r="C123" i="129"/>
  <c r="I122" i="129"/>
  <c r="G122" i="129"/>
  <c r="E122" i="129"/>
  <c r="C122" i="129"/>
  <c r="I121" i="129"/>
  <c r="G121" i="129"/>
  <c r="E121" i="129"/>
  <c r="C121" i="129"/>
  <c r="I120" i="129"/>
  <c r="G120" i="129"/>
  <c r="E120" i="129"/>
  <c r="C120" i="129"/>
  <c r="I119" i="129"/>
  <c r="G119" i="129"/>
  <c r="E119" i="129"/>
  <c r="C119" i="129"/>
  <c r="I118" i="129"/>
  <c r="G118" i="129"/>
  <c r="E118" i="129"/>
  <c r="C118" i="129"/>
  <c r="I117" i="129"/>
  <c r="G117" i="129"/>
  <c r="E117" i="129"/>
  <c r="C117" i="129"/>
  <c r="I116" i="129"/>
  <c r="G116" i="129"/>
  <c r="E116" i="129"/>
  <c r="C116" i="129"/>
  <c r="I115" i="129"/>
  <c r="G115" i="129"/>
  <c r="E115" i="129"/>
  <c r="C115" i="129"/>
  <c r="I114" i="129"/>
  <c r="G114" i="129"/>
  <c r="E114" i="129"/>
  <c r="C114" i="129"/>
  <c r="I113" i="129"/>
  <c r="G113" i="129"/>
  <c r="E113" i="129"/>
  <c r="C113" i="129"/>
  <c r="I112" i="129"/>
  <c r="G112" i="129"/>
  <c r="E112" i="129"/>
  <c r="C112" i="129"/>
  <c r="I111" i="129"/>
  <c r="G111" i="129"/>
  <c r="E111" i="129"/>
  <c r="C111" i="129"/>
  <c r="I110" i="129"/>
  <c r="G110" i="129"/>
  <c r="E110" i="129"/>
  <c r="C110" i="129"/>
  <c r="I109" i="129"/>
  <c r="G109" i="129"/>
  <c r="E109" i="129"/>
  <c r="C109" i="129"/>
  <c r="I108" i="129"/>
  <c r="G108" i="129"/>
  <c r="E108" i="129"/>
  <c r="C108" i="129"/>
  <c r="I107" i="129"/>
  <c r="G107" i="129"/>
  <c r="E107" i="129"/>
  <c r="C107" i="129"/>
  <c r="I106" i="129"/>
  <c r="G106" i="129"/>
  <c r="E106" i="129"/>
  <c r="C106" i="129"/>
  <c r="I105" i="129"/>
  <c r="G105" i="129"/>
  <c r="E105" i="129"/>
  <c r="C105" i="129"/>
  <c r="I104" i="129"/>
  <c r="G104" i="129"/>
  <c r="E104" i="129"/>
  <c r="C104" i="129"/>
  <c r="I103" i="129"/>
  <c r="G103" i="129"/>
  <c r="E103" i="129"/>
  <c r="C103" i="129"/>
  <c r="I102" i="129"/>
  <c r="G102" i="129"/>
  <c r="E102" i="129"/>
  <c r="C102" i="129"/>
  <c r="I101" i="129"/>
  <c r="G101" i="129"/>
  <c r="E101" i="129"/>
  <c r="C101" i="129"/>
  <c r="I100" i="129"/>
  <c r="G100" i="129"/>
  <c r="E100" i="129"/>
  <c r="C100" i="129"/>
  <c r="I99" i="129"/>
  <c r="G99" i="129"/>
  <c r="E99" i="129"/>
  <c r="C99" i="129"/>
  <c r="I98" i="129"/>
  <c r="G98" i="129"/>
  <c r="E98" i="129"/>
  <c r="C98" i="129"/>
  <c r="I97" i="129"/>
  <c r="G97" i="129"/>
  <c r="E97" i="129"/>
  <c r="C97" i="129"/>
  <c r="I96" i="129"/>
  <c r="G96" i="129"/>
  <c r="E96" i="129"/>
  <c r="C96" i="129"/>
  <c r="I95" i="129"/>
  <c r="G95" i="129"/>
  <c r="E95" i="129"/>
  <c r="C95" i="129"/>
  <c r="I94" i="129"/>
  <c r="G94" i="129"/>
  <c r="E94" i="129"/>
  <c r="C94" i="129"/>
  <c r="I93" i="129"/>
  <c r="G93" i="129"/>
  <c r="E93" i="129"/>
  <c r="C93" i="129"/>
  <c r="I92" i="129"/>
  <c r="G92" i="129"/>
  <c r="E92" i="129"/>
  <c r="C92" i="129"/>
  <c r="I91" i="129"/>
  <c r="G91" i="129"/>
  <c r="E91" i="129"/>
  <c r="C91" i="129"/>
  <c r="I90" i="129"/>
  <c r="G90" i="129"/>
  <c r="E90" i="129"/>
  <c r="C90" i="129"/>
  <c r="I89" i="129"/>
  <c r="G89" i="129"/>
  <c r="E89" i="129"/>
  <c r="C89" i="129"/>
  <c r="I88" i="129"/>
  <c r="G88" i="129"/>
  <c r="E88" i="129"/>
  <c r="C88" i="129"/>
  <c r="I87" i="129"/>
  <c r="G87" i="129"/>
  <c r="E87" i="129"/>
  <c r="C87" i="129"/>
  <c r="I86" i="129"/>
  <c r="G86" i="129"/>
  <c r="E86" i="129"/>
  <c r="C86" i="129"/>
  <c r="I85" i="129"/>
  <c r="G85" i="129"/>
  <c r="E85" i="129"/>
  <c r="C85" i="129"/>
  <c r="I84" i="129"/>
  <c r="G84" i="129"/>
  <c r="E84" i="129"/>
  <c r="C84" i="129"/>
  <c r="I83" i="129"/>
  <c r="G83" i="129"/>
  <c r="E83" i="129"/>
  <c r="C83" i="129"/>
  <c r="I82" i="129"/>
  <c r="G82" i="129"/>
  <c r="E82" i="129"/>
  <c r="C82" i="129"/>
  <c r="I81" i="129"/>
  <c r="G81" i="129"/>
  <c r="E81" i="129"/>
  <c r="C81" i="129"/>
  <c r="I80" i="129"/>
  <c r="G80" i="129"/>
  <c r="E80" i="129"/>
  <c r="C80" i="129"/>
  <c r="I79" i="129"/>
  <c r="G79" i="129"/>
  <c r="E79" i="129"/>
  <c r="C79" i="129"/>
  <c r="I78" i="129"/>
  <c r="G78" i="129"/>
  <c r="E78" i="129"/>
  <c r="C78" i="129"/>
  <c r="I77" i="129"/>
  <c r="G77" i="129"/>
  <c r="E77" i="129"/>
  <c r="C77" i="129"/>
  <c r="I76" i="129"/>
  <c r="G76" i="129"/>
  <c r="E76" i="129"/>
  <c r="C76" i="129"/>
  <c r="I75" i="129"/>
  <c r="G75" i="129"/>
  <c r="E75" i="129"/>
  <c r="C75" i="129"/>
  <c r="I74" i="129"/>
  <c r="G74" i="129"/>
  <c r="E74" i="129"/>
  <c r="C74" i="129"/>
  <c r="I73" i="129"/>
  <c r="G73" i="129"/>
  <c r="E73" i="129"/>
  <c r="C73" i="129"/>
  <c r="I72" i="129"/>
  <c r="G72" i="129"/>
  <c r="E72" i="129"/>
  <c r="C72" i="129"/>
  <c r="I71" i="129"/>
  <c r="G71" i="129"/>
  <c r="E71" i="129"/>
  <c r="C71" i="129"/>
  <c r="I70" i="129"/>
  <c r="G70" i="129"/>
  <c r="E70" i="129"/>
  <c r="C70" i="129"/>
  <c r="I69" i="129"/>
  <c r="G69" i="129"/>
  <c r="E69" i="129"/>
  <c r="C69" i="129"/>
  <c r="I68" i="129"/>
  <c r="G68" i="129"/>
  <c r="E68" i="129"/>
  <c r="C68" i="129"/>
  <c r="I67" i="129"/>
  <c r="G67" i="129"/>
  <c r="E67" i="129"/>
  <c r="C67" i="129"/>
  <c r="I66" i="129"/>
  <c r="G66" i="129"/>
  <c r="E66" i="129"/>
  <c r="C66" i="129"/>
  <c r="I65" i="129"/>
  <c r="G65" i="129"/>
  <c r="E65" i="129"/>
  <c r="C65" i="129"/>
  <c r="I64" i="129"/>
  <c r="G64" i="129"/>
  <c r="E64" i="129"/>
  <c r="C64" i="129"/>
  <c r="E63" i="129"/>
  <c r="C63" i="129"/>
  <c r="E62" i="129"/>
  <c r="C62" i="129"/>
  <c r="E61" i="129"/>
  <c r="C61" i="129"/>
  <c r="E60" i="129"/>
  <c r="C60" i="129"/>
  <c r="E59" i="129"/>
  <c r="C59" i="129"/>
  <c r="E58" i="129"/>
  <c r="C58" i="129"/>
  <c r="E57" i="129"/>
  <c r="C57" i="129"/>
  <c r="E56" i="129"/>
  <c r="C56" i="129"/>
  <c r="E55" i="129"/>
  <c r="C55" i="129"/>
  <c r="E54" i="129"/>
  <c r="C54" i="129"/>
  <c r="E53" i="129"/>
  <c r="C53" i="129"/>
  <c r="E52" i="129"/>
  <c r="C52" i="129"/>
  <c r="E51" i="129"/>
  <c r="C51" i="129"/>
  <c r="E50" i="129"/>
  <c r="C50" i="129"/>
  <c r="E49" i="129"/>
  <c r="C49" i="129"/>
  <c r="E48" i="129"/>
  <c r="C48" i="129"/>
  <c r="E47" i="129"/>
  <c r="C47" i="129"/>
  <c r="E46" i="129"/>
  <c r="C46" i="129"/>
  <c r="E45" i="129"/>
  <c r="C45" i="129"/>
  <c r="E44" i="129"/>
  <c r="C44" i="129"/>
  <c r="E43" i="129"/>
  <c r="C43" i="129"/>
  <c r="E42" i="129"/>
  <c r="C42" i="129"/>
  <c r="E41" i="129"/>
  <c r="C41" i="129"/>
  <c r="E40" i="129"/>
  <c r="C40" i="129"/>
  <c r="E39" i="129"/>
  <c r="C39" i="129"/>
  <c r="E38" i="129"/>
  <c r="C38" i="129"/>
  <c r="E37" i="129"/>
  <c r="C37" i="129"/>
  <c r="E36" i="129"/>
  <c r="C36" i="129"/>
  <c r="E35" i="129"/>
  <c r="C35" i="129"/>
  <c r="E34" i="129"/>
  <c r="C34" i="129"/>
  <c r="E33" i="129"/>
  <c r="C33" i="129"/>
  <c r="E32" i="129"/>
  <c r="C32" i="129"/>
  <c r="E31" i="129"/>
  <c r="C31" i="129"/>
  <c r="E30" i="129"/>
  <c r="C30" i="129"/>
  <c r="E29" i="129"/>
  <c r="C29" i="129"/>
  <c r="E28" i="129"/>
  <c r="C28" i="129"/>
  <c r="E27" i="129"/>
  <c r="C27" i="129"/>
  <c r="E26" i="129"/>
  <c r="C26" i="129"/>
  <c r="E25" i="129"/>
  <c r="C25" i="129"/>
  <c r="E24" i="129"/>
  <c r="C24" i="129"/>
  <c r="E23" i="129"/>
  <c r="C23" i="129"/>
  <c r="E22" i="129"/>
  <c r="C22" i="129"/>
  <c r="E21" i="129"/>
  <c r="C21" i="129"/>
  <c r="E20" i="129"/>
  <c r="C20" i="129"/>
  <c r="E19" i="129"/>
  <c r="C19" i="129"/>
  <c r="E18" i="129"/>
  <c r="C18" i="129"/>
  <c r="E17" i="129"/>
  <c r="C17" i="129"/>
  <c r="E16" i="129"/>
  <c r="C16" i="129"/>
  <c r="E15" i="129"/>
  <c r="C15" i="129"/>
  <c r="E14" i="129"/>
  <c r="C14" i="129"/>
  <c r="E13" i="129"/>
  <c r="C13" i="129"/>
  <c r="E12" i="129"/>
  <c r="C12" i="129"/>
  <c r="E11" i="129"/>
  <c r="C11" i="129"/>
  <c r="E10" i="129"/>
  <c r="C10" i="129"/>
  <c r="E9" i="129"/>
  <c r="C9" i="129"/>
  <c r="E8" i="129"/>
  <c r="C8" i="129"/>
  <c r="E7" i="129"/>
  <c r="E6" i="129"/>
  <c r="E5" i="129"/>
  <c r="F4" i="127" l="1"/>
  <c r="E4" i="127"/>
  <c r="D4" i="127"/>
  <c r="C4" i="127"/>
  <c r="E7" i="125"/>
  <c r="D7" i="125"/>
  <c r="C7" i="125"/>
  <c r="B7" i="125"/>
  <c r="K12" i="124"/>
  <c r="J12" i="124"/>
  <c r="I12" i="124"/>
  <c r="H12" i="124"/>
  <c r="G12" i="124"/>
  <c r="F12" i="124"/>
  <c r="E12" i="124"/>
  <c r="D12" i="124"/>
  <c r="C12" i="124"/>
  <c r="B12" i="124"/>
  <c r="K11" i="124"/>
  <c r="J11" i="124"/>
  <c r="I11" i="124"/>
  <c r="H11" i="124"/>
  <c r="G11" i="124"/>
  <c r="F11" i="124"/>
  <c r="E11" i="124"/>
  <c r="D11" i="124"/>
  <c r="C11" i="124"/>
  <c r="B11" i="124"/>
  <c r="K10" i="124"/>
  <c r="J10" i="124"/>
  <c r="I10" i="124"/>
  <c r="H10" i="124"/>
  <c r="G10" i="124"/>
  <c r="F10" i="124"/>
  <c r="E10" i="124"/>
  <c r="D10" i="124"/>
  <c r="C10" i="124"/>
  <c r="B10" i="124"/>
  <c r="D5" i="123"/>
  <c r="D7" i="123" s="1"/>
  <c r="C5" i="123"/>
  <c r="C7" i="123" s="1"/>
  <c r="B5" i="123"/>
  <c r="B7" i="123" s="1"/>
  <c r="E10" i="122"/>
  <c r="D10" i="122"/>
  <c r="E9" i="122"/>
  <c r="D9" i="122"/>
  <c r="C9" i="122"/>
  <c r="C10" i="122" s="1"/>
  <c r="B9" i="122"/>
  <c r="D5" i="121"/>
  <c r="C5" i="121"/>
  <c r="B5" i="121"/>
  <c r="D4" i="121"/>
  <c r="D3" i="121"/>
  <c r="B8" i="120"/>
  <c r="B4" i="120"/>
  <c r="B10" i="120" s="1"/>
  <c r="B11" i="120" s="1"/>
  <c r="F11" i="119"/>
  <c r="E11" i="119"/>
  <c r="F6" i="119"/>
  <c r="E6" i="119"/>
  <c r="D6" i="119"/>
  <c r="D11" i="119" s="1"/>
  <c r="C6" i="119"/>
  <c r="C11" i="119" s="1"/>
  <c r="B6" i="119"/>
  <c r="F19" i="117"/>
  <c r="E19" i="117"/>
  <c r="D19" i="117"/>
  <c r="C19" i="117"/>
  <c r="B19" i="117"/>
  <c r="F16" i="117"/>
  <c r="E16" i="117"/>
  <c r="D16" i="117"/>
  <c r="C16" i="117"/>
  <c r="B16" i="117"/>
  <c r="F12" i="117"/>
  <c r="E12" i="117"/>
  <c r="D12" i="117"/>
  <c r="C12" i="117"/>
  <c r="B12" i="117"/>
  <c r="F9" i="117"/>
  <c r="E9" i="117"/>
  <c r="D9" i="117"/>
  <c r="C9" i="117"/>
  <c r="B9" i="117"/>
  <c r="F6" i="117"/>
  <c r="E6" i="117"/>
  <c r="D6" i="117"/>
  <c r="C6" i="117"/>
  <c r="B6" i="117"/>
  <c r="F16" i="116"/>
  <c r="E16" i="116"/>
  <c r="D16" i="116"/>
  <c r="C16" i="116"/>
  <c r="F15" i="116"/>
  <c r="E15" i="116"/>
  <c r="D15" i="116"/>
  <c r="C15" i="116"/>
  <c r="B15" i="116"/>
  <c r="D12" i="116"/>
  <c r="D17" i="116" s="1"/>
  <c r="B12" i="116"/>
  <c r="D7" i="116"/>
  <c r="C7" i="116"/>
  <c r="C12" i="116" s="1"/>
  <c r="C17" i="116" s="1"/>
  <c r="F6" i="116"/>
  <c r="F7" i="116" s="1"/>
  <c r="F12" i="116" s="1"/>
  <c r="F17" i="116" s="1"/>
  <c r="E6" i="116"/>
  <c r="E7" i="116" s="1"/>
  <c r="E12" i="116" s="1"/>
  <c r="E17" i="116" s="1"/>
  <c r="D6" i="116"/>
  <c r="C6" i="116"/>
  <c r="B6" i="116"/>
  <c r="F29" i="114" l="1"/>
  <c r="E29" i="114"/>
  <c r="D29" i="114"/>
  <c r="C29" i="114"/>
  <c r="B29" i="114"/>
  <c r="F28" i="114"/>
  <c r="E28" i="114"/>
  <c r="D28" i="114"/>
  <c r="C28" i="114"/>
  <c r="B28" i="114"/>
  <c r="B27" i="114"/>
  <c r="F4" i="114"/>
  <c r="E4" i="114"/>
  <c r="D4" i="114"/>
  <c r="C4" i="114"/>
  <c r="B4" i="114"/>
  <c r="B3" i="114"/>
  <c r="B63" i="113"/>
  <c r="H62" i="113"/>
  <c r="G62" i="113"/>
  <c r="F62" i="113"/>
  <c r="E62" i="113"/>
  <c r="C61" i="113"/>
  <c r="B61" i="113"/>
  <c r="H60" i="113"/>
  <c r="G60" i="113"/>
  <c r="F60" i="113"/>
  <c r="E60" i="113"/>
  <c r="D60" i="113"/>
  <c r="C60" i="113"/>
  <c r="B60" i="113"/>
  <c r="H59" i="113"/>
  <c r="G59" i="113"/>
  <c r="F59" i="113"/>
  <c r="E59" i="113"/>
  <c r="D59" i="113"/>
  <c r="C59" i="113"/>
  <c r="B59" i="113"/>
  <c r="H58" i="113"/>
  <c r="C58" i="113"/>
  <c r="B58" i="113"/>
  <c r="H57" i="113"/>
  <c r="G57" i="113"/>
  <c r="F57" i="113"/>
  <c r="E57" i="113"/>
  <c r="D57" i="113"/>
  <c r="C57" i="113"/>
  <c r="B57" i="113"/>
  <c r="H56" i="113"/>
  <c r="G56" i="113"/>
  <c r="F56" i="113"/>
  <c r="E56" i="113"/>
  <c r="D56" i="113"/>
  <c r="C56" i="113"/>
  <c r="B56" i="113"/>
  <c r="H55" i="113"/>
  <c r="G55" i="113"/>
  <c r="F55" i="113"/>
  <c r="E55" i="113"/>
  <c r="C55" i="113"/>
  <c r="B55" i="113"/>
  <c r="H54" i="113"/>
  <c r="G54" i="113"/>
  <c r="F54" i="113"/>
  <c r="E54" i="113"/>
  <c r="D54" i="113"/>
  <c r="C54" i="113"/>
  <c r="B54" i="113"/>
  <c r="H53" i="113"/>
  <c r="G53" i="113"/>
  <c r="F53" i="113"/>
  <c r="E53" i="113"/>
  <c r="D53" i="113"/>
  <c r="C53" i="113"/>
  <c r="B53" i="113"/>
  <c r="H52" i="113"/>
  <c r="G52" i="113"/>
  <c r="F52" i="113"/>
  <c r="E52" i="113"/>
  <c r="B52" i="113"/>
  <c r="F51" i="113"/>
  <c r="B51" i="113"/>
  <c r="H50" i="113"/>
  <c r="G50" i="113"/>
  <c r="D50" i="113"/>
  <c r="B50" i="113"/>
  <c r="H49" i="113"/>
  <c r="G49" i="113"/>
  <c r="F49" i="113"/>
  <c r="E49" i="113"/>
  <c r="D49" i="113"/>
  <c r="C49" i="113"/>
  <c r="B49" i="113"/>
  <c r="H48" i="113"/>
  <c r="G48" i="113"/>
  <c r="F48" i="113"/>
  <c r="E48" i="113"/>
  <c r="D48" i="113"/>
  <c r="C48" i="113"/>
  <c r="B48" i="113"/>
  <c r="H47" i="113"/>
  <c r="G47" i="113"/>
  <c r="F47" i="113"/>
  <c r="E47" i="113"/>
  <c r="D47" i="113"/>
  <c r="C47" i="113"/>
  <c r="B47" i="113"/>
  <c r="H46" i="113"/>
  <c r="G46" i="113"/>
  <c r="F46" i="113"/>
  <c r="E46" i="113"/>
  <c r="D46" i="113"/>
  <c r="C46" i="113"/>
  <c r="B46" i="113"/>
  <c r="H45" i="113"/>
  <c r="G45" i="113"/>
  <c r="F45" i="113"/>
  <c r="E45" i="113"/>
  <c r="D45" i="113"/>
  <c r="C45" i="113"/>
  <c r="B45" i="113"/>
  <c r="H44" i="113"/>
  <c r="G44" i="113"/>
  <c r="F44" i="113"/>
  <c r="E44" i="113"/>
  <c r="D44" i="113"/>
  <c r="C44" i="113"/>
  <c r="B44" i="113"/>
  <c r="H43" i="113"/>
  <c r="G43" i="113"/>
  <c r="F43" i="113"/>
  <c r="E43" i="113"/>
  <c r="D43" i="113"/>
  <c r="C43" i="113"/>
  <c r="B43" i="113"/>
  <c r="H42" i="113"/>
  <c r="G42" i="113"/>
  <c r="F42" i="113"/>
  <c r="E42" i="113"/>
  <c r="D42" i="113"/>
  <c r="H41" i="113"/>
  <c r="G41" i="113"/>
  <c r="F41" i="113"/>
  <c r="E41" i="113"/>
  <c r="D41" i="113"/>
  <c r="C41" i="113"/>
  <c r="B41" i="113"/>
  <c r="H40" i="113"/>
  <c r="G40" i="113"/>
  <c r="F40" i="113"/>
  <c r="E40" i="113"/>
  <c r="D40" i="113"/>
  <c r="C40" i="113"/>
  <c r="B40" i="113"/>
  <c r="H39" i="113"/>
  <c r="G39" i="113"/>
  <c r="F39" i="113"/>
  <c r="E39" i="113"/>
  <c r="D39" i="113"/>
  <c r="C39" i="113"/>
  <c r="F38" i="113"/>
  <c r="E38" i="113"/>
  <c r="D38" i="113"/>
  <c r="C38" i="113"/>
  <c r="H37" i="113"/>
  <c r="G37" i="113"/>
  <c r="F37" i="113"/>
  <c r="E37" i="113"/>
  <c r="D37" i="113"/>
  <c r="C37" i="113"/>
  <c r="B37" i="113"/>
  <c r="H36" i="113"/>
  <c r="G36" i="113"/>
  <c r="F36" i="113"/>
  <c r="E36" i="113"/>
  <c r="D36" i="113"/>
  <c r="C36" i="113"/>
  <c r="B36" i="113"/>
  <c r="H35" i="113"/>
  <c r="E35" i="113"/>
  <c r="B35" i="113"/>
  <c r="H34" i="113"/>
  <c r="G34" i="113"/>
  <c r="F34" i="113"/>
  <c r="E34" i="113"/>
  <c r="D34" i="113"/>
  <c r="C34" i="113"/>
  <c r="B34" i="113"/>
  <c r="H33" i="113"/>
  <c r="G33" i="113"/>
  <c r="F33" i="113"/>
  <c r="E33" i="113"/>
  <c r="D33" i="113"/>
  <c r="C33" i="113"/>
  <c r="B33" i="113"/>
  <c r="H32" i="113"/>
  <c r="G32" i="113"/>
  <c r="F32" i="113"/>
  <c r="E32" i="113"/>
  <c r="D32" i="113"/>
  <c r="C32" i="113"/>
  <c r="B32" i="113"/>
  <c r="H31" i="113"/>
  <c r="G31" i="113"/>
  <c r="F31" i="113"/>
  <c r="E31" i="113"/>
  <c r="D31" i="113"/>
  <c r="C31" i="113"/>
  <c r="B31" i="113"/>
  <c r="H30" i="113"/>
  <c r="G30" i="113"/>
  <c r="F30" i="113"/>
  <c r="E30" i="113"/>
  <c r="D30" i="113"/>
  <c r="C30" i="113"/>
  <c r="B30" i="113"/>
  <c r="H29" i="113"/>
  <c r="G29" i="113"/>
  <c r="F29" i="113"/>
  <c r="E29" i="113"/>
  <c r="D29" i="113"/>
  <c r="C29" i="113"/>
  <c r="B29" i="113"/>
  <c r="H26" i="113"/>
  <c r="G26" i="113"/>
  <c r="F26" i="113"/>
  <c r="E26" i="113"/>
  <c r="D26" i="113"/>
  <c r="C26" i="113"/>
  <c r="B26" i="113"/>
  <c r="H25" i="113"/>
  <c r="G25" i="113"/>
  <c r="F25" i="113"/>
  <c r="E25" i="113"/>
  <c r="D25" i="113"/>
  <c r="C25" i="113"/>
  <c r="B25" i="113"/>
  <c r="H24" i="113"/>
  <c r="G24" i="113"/>
  <c r="F24" i="113"/>
  <c r="E24" i="113"/>
  <c r="D24" i="113"/>
  <c r="C24" i="113"/>
  <c r="B24" i="113"/>
  <c r="H23" i="113"/>
  <c r="G23" i="113"/>
  <c r="F23" i="113"/>
  <c r="E23" i="113"/>
  <c r="D23" i="113"/>
  <c r="C23" i="113"/>
  <c r="B23" i="113"/>
  <c r="H22" i="113"/>
  <c r="G22" i="113"/>
  <c r="F22" i="113"/>
  <c r="E22" i="113"/>
  <c r="D22" i="113"/>
  <c r="C22" i="113"/>
  <c r="H21" i="113"/>
  <c r="G21" i="113"/>
  <c r="F21" i="113"/>
  <c r="E21" i="113"/>
  <c r="D21" i="113"/>
  <c r="C21" i="113"/>
  <c r="B21" i="113"/>
  <c r="E20" i="113"/>
  <c r="D20" i="113"/>
  <c r="C20" i="113"/>
  <c r="H19" i="113"/>
  <c r="G19" i="113"/>
  <c r="F19" i="113"/>
  <c r="E19" i="113"/>
  <c r="D19" i="113"/>
  <c r="C19" i="113"/>
  <c r="B19" i="113"/>
  <c r="H18" i="113"/>
  <c r="G18" i="113"/>
  <c r="F18" i="113"/>
  <c r="E18" i="113"/>
  <c r="D18" i="113"/>
  <c r="C18" i="113"/>
  <c r="B18" i="113"/>
  <c r="H17" i="113"/>
  <c r="G17" i="113"/>
  <c r="D17" i="113"/>
  <c r="H16" i="113"/>
  <c r="G16" i="113"/>
  <c r="F16" i="113"/>
  <c r="E16" i="113"/>
  <c r="D16" i="113"/>
  <c r="C16" i="113"/>
  <c r="B16" i="113"/>
  <c r="H15" i="113"/>
  <c r="G15" i="113"/>
  <c r="F15" i="113"/>
  <c r="E15" i="113"/>
  <c r="D15" i="113"/>
  <c r="C15" i="113"/>
  <c r="B15" i="113"/>
  <c r="H14" i="113"/>
  <c r="G14" i="113"/>
  <c r="F14" i="113"/>
  <c r="E14" i="113"/>
  <c r="D14" i="113"/>
  <c r="C14" i="113"/>
  <c r="B14" i="113"/>
  <c r="H13" i="113"/>
  <c r="G13" i="113"/>
  <c r="F13" i="113"/>
  <c r="E13" i="113"/>
  <c r="D13" i="113"/>
  <c r="C13" i="113"/>
  <c r="B13" i="113"/>
  <c r="H12" i="113"/>
  <c r="G12" i="113"/>
  <c r="F12" i="113"/>
  <c r="E12" i="113"/>
  <c r="D12" i="113"/>
  <c r="C12" i="113"/>
  <c r="B12" i="113"/>
  <c r="H11" i="113"/>
  <c r="G11" i="113"/>
  <c r="F11" i="113"/>
  <c r="E11" i="113"/>
  <c r="D11" i="113"/>
  <c r="C11" i="113"/>
  <c r="B11" i="113"/>
  <c r="H10" i="113"/>
  <c r="G10" i="113"/>
  <c r="F10" i="113"/>
  <c r="E10" i="113"/>
  <c r="D10" i="113"/>
  <c r="C10" i="113"/>
  <c r="B10" i="113"/>
  <c r="H9" i="113"/>
  <c r="G9" i="113"/>
  <c r="F9" i="113"/>
  <c r="E9" i="113"/>
  <c r="D9" i="113"/>
  <c r="C9" i="113"/>
  <c r="B9" i="113"/>
  <c r="H8" i="113"/>
  <c r="G8" i="113"/>
  <c r="F8" i="113"/>
  <c r="E8" i="113"/>
  <c r="D8" i="113"/>
  <c r="C8" i="113"/>
  <c r="B8" i="113"/>
  <c r="H7" i="113"/>
  <c r="G7" i="113"/>
  <c r="F7" i="113"/>
  <c r="E7" i="113"/>
  <c r="D7" i="113"/>
  <c r="C7" i="113"/>
  <c r="B7" i="113"/>
  <c r="H6" i="113"/>
  <c r="G6" i="113"/>
  <c r="F6" i="113"/>
  <c r="E6" i="113"/>
  <c r="D6" i="113"/>
  <c r="C6" i="113"/>
  <c r="B6" i="113"/>
  <c r="H5" i="113"/>
  <c r="G5" i="113"/>
  <c r="F5" i="113"/>
  <c r="E5" i="113"/>
  <c r="D5" i="113"/>
  <c r="C5" i="113"/>
  <c r="B5" i="113"/>
  <c r="C4" i="113"/>
  <c r="B4" i="113"/>
  <c r="C63" i="112"/>
  <c r="C63" i="113" s="1"/>
  <c r="B63" i="112"/>
  <c r="H58" i="112"/>
  <c r="G58" i="112"/>
  <c r="G58" i="113" s="1"/>
  <c r="F58" i="112"/>
  <c r="F58" i="113" s="1"/>
  <c r="E58" i="112"/>
  <c r="E58" i="113" s="1"/>
  <c r="D58" i="112"/>
  <c r="D58" i="113" s="1"/>
  <c r="C58" i="112"/>
  <c r="B58" i="112"/>
  <c r="D55" i="112"/>
  <c r="D55" i="113" s="1"/>
  <c r="D53" i="112"/>
  <c r="D52" i="112"/>
  <c r="D51" i="112" s="1"/>
  <c r="D51" i="113" s="1"/>
  <c r="C52" i="112"/>
  <c r="C52" i="113" s="1"/>
  <c r="H51" i="112"/>
  <c r="H51" i="113" s="1"/>
  <c r="G51" i="112"/>
  <c r="G51" i="113" s="1"/>
  <c r="F51" i="112"/>
  <c r="E51" i="112"/>
  <c r="E51" i="113" s="1"/>
  <c r="H50" i="112"/>
  <c r="G50" i="112"/>
  <c r="F50" i="112"/>
  <c r="F50" i="113" s="1"/>
  <c r="E50" i="112"/>
  <c r="E50" i="113" s="1"/>
  <c r="D50" i="112"/>
  <c r="C50" i="112"/>
  <c r="C50" i="113" s="1"/>
  <c r="C42" i="112"/>
  <c r="C42" i="113" s="1"/>
  <c r="B42" i="112"/>
  <c r="B42" i="113" s="1"/>
  <c r="B39" i="112"/>
  <c r="B39" i="113" s="1"/>
  <c r="H38" i="112"/>
  <c r="H38" i="113" s="1"/>
  <c r="G38" i="112"/>
  <c r="G27" i="112" s="1"/>
  <c r="G27" i="113" s="1"/>
  <c r="F38" i="112"/>
  <c r="E38" i="112"/>
  <c r="E28" i="112" s="1"/>
  <c r="E28" i="113" s="1"/>
  <c r="D38" i="112"/>
  <c r="C38" i="112"/>
  <c r="H35" i="112"/>
  <c r="G35" i="112"/>
  <c r="G35" i="113" s="1"/>
  <c r="F35" i="112"/>
  <c r="F35" i="113" s="1"/>
  <c r="E35" i="112"/>
  <c r="D35" i="112"/>
  <c r="D35" i="113" s="1"/>
  <c r="C35" i="112"/>
  <c r="C35" i="113" s="1"/>
  <c r="B35" i="112"/>
  <c r="D30" i="112"/>
  <c r="D27" i="112" s="1"/>
  <c r="D27" i="113" s="1"/>
  <c r="F28" i="112"/>
  <c r="F28" i="113" s="1"/>
  <c r="C28" i="112"/>
  <c r="C28" i="113" s="1"/>
  <c r="F27" i="112"/>
  <c r="F27" i="113" s="1"/>
  <c r="E27" i="112"/>
  <c r="E27" i="113" s="1"/>
  <c r="C27" i="112"/>
  <c r="C27" i="113" s="1"/>
  <c r="B24" i="112"/>
  <c r="B22" i="112"/>
  <c r="B22" i="113" s="1"/>
  <c r="H20" i="112"/>
  <c r="H20" i="113" s="1"/>
  <c r="G20" i="112"/>
  <c r="G20" i="113" s="1"/>
  <c r="F20" i="112"/>
  <c r="F20" i="113" s="1"/>
  <c r="E20" i="112"/>
  <c r="D20" i="112"/>
  <c r="C20" i="112"/>
  <c r="H17" i="112"/>
  <c r="H3" i="112" s="1"/>
  <c r="G17" i="112"/>
  <c r="F17" i="112"/>
  <c r="F17" i="113" s="1"/>
  <c r="E17" i="112"/>
  <c r="E17" i="113" s="1"/>
  <c r="D17" i="112"/>
  <c r="C17" i="112"/>
  <c r="C17" i="113" s="1"/>
  <c r="B17" i="112"/>
  <c r="B17" i="113" s="1"/>
  <c r="H4" i="112"/>
  <c r="H4" i="113" s="1"/>
  <c r="G4" i="112"/>
  <c r="G4" i="113" s="1"/>
  <c r="F4" i="112"/>
  <c r="F4" i="113" s="1"/>
  <c r="E4" i="112"/>
  <c r="E4" i="113" s="1"/>
  <c r="D4" i="112"/>
  <c r="D4" i="113" s="1"/>
  <c r="C4" i="112"/>
  <c r="B4" i="112"/>
  <c r="C3" i="112"/>
  <c r="C3" i="113" s="1"/>
  <c r="F42" i="111"/>
  <c r="E42" i="111"/>
  <c r="D42" i="111"/>
  <c r="C42" i="111"/>
  <c r="B42" i="111"/>
  <c r="F41" i="111"/>
  <c r="E41" i="111"/>
  <c r="D41" i="111"/>
  <c r="C41" i="111"/>
  <c r="B41" i="111"/>
  <c r="G5" i="106"/>
  <c r="F5" i="106"/>
  <c r="E5" i="106"/>
  <c r="D5" i="106"/>
  <c r="G4" i="106"/>
  <c r="F4" i="106"/>
  <c r="E4" i="106"/>
  <c r="D4" i="106"/>
  <c r="D3" i="106" s="1"/>
  <c r="D5" i="104"/>
  <c r="C5" i="104"/>
  <c r="B5" i="104"/>
  <c r="E35" i="103"/>
  <c r="D35" i="103"/>
  <c r="C35" i="103"/>
  <c r="B35" i="103"/>
  <c r="E19" i="103"/>
  <c r="E18" i="103" s="1"/>
  <c r="D19" i="103"/>
  <c r="D18" i="103" s="1"/>
  <c r="C19" i="103"/>
  <c r="C18" i="103" s="1"/>
  <c r="B19" i="103"/>
  <c r="B18" i="103" s="1"/>
  <c r="E5" i="103"/>
  <c r="E4" i="103" s="1"/>
  <c r="D5" i="103"/>
  <c r="D4" i="103" s="1"/>
  <c r="D3" i="103" s="1"/>
  <c r="C5" i="103"/>
  <c r="C4" i="103" s="1"/>
  <c r="B5" i="103"/>
  <c r="B4" i="103" s="1"/>
  <c r="H61" i="112" l="1"/>
  <c r="H61" i="113" s="1"/>
  <c r="D3" i="112"/>
  <c r="G28" i="112"/>
  <c r="G28" i="113" s="1"/>
  <c r="E3" i="112"/>
  <c r="H28" i="112"/>
  <c r="H28" i="113" s="1"/>
  <c r="D52" i="113"/>
  <c r="F3" i="112"/>
  <c r="H27" i="112"/>
  <c r="H27" i="113" s="1"/>
  <c r="B38" i="112"/>
  <c r="C51" i="112"/>
  <c r="C51" i="113" s="1"/>
  <c r="G3" i="112"/>
  <c r="G61" i="112" s="1"/>
  <c r="G63" i="112" s="1"/>
  <c r="G63" i="113" s="1"/>
  <c r="B20" i="112"/>
  <c r="B20" i="113" s="1"/>
  <c r="G38" i="113"/>
  <c r="D28" i="112"/>
  <c r="D28" i="113" s="1"/>
  <c r="G3" i="113"/>
  <c r="B3" i="112"/>
  <c r="B3" i="113" s="1"/>
  <c r="H3" i="113"/>
  <c r="C3" i="103"/>
  <c r="B3" i="103"/>
  <c r="E3" i="103"/>
  <c r="G61" i="113" l="1"/>
  <c r="D3" i="113"/>
  <c r="D61" i="112"/>
  <c r="B38" i="113"/>
  <c r="B27" i="112"/>
  <c r="B27" i="113" s="1"/>
  <c r="B28" i="112"/>
  <c r="B28" i="113" s="1"/>
  <c r="H63" i="112"/>
  <c r="H63" i="113" s="1"/>
  <c r="F3" i="113"/>
  <c r="F61" i="112"/>
  <c r="E3" i="113"/>
  <c r="E61" i="112"/>
  <c r="B9" i="89"/>
  <c r="C9" i="89"/>
  <c r="D9" i="89"/>
  <c r="E9" i="89"/>
  <c r="E10" i="89" s="1"/>
  <c r="D12" i="89"/>
  <c r="E12" i="89"/>
  <c r="C12" i="89"/>
  <c r="E14" i="89"/>
  <c r="C14" i="89"/>
  <c r="D14" i="89"/>
  <c r="C16" i="89"/>
  <c r="D16" i="89"/>
  <c r="E16" i="89"/>
  <c r="E61" i="113" l="1"/>
  <c r="E63" i="112"/>
  <c r="E63" i="113" s="1"/>
  <c r="D61" i="113"/>
  <c r="D63" i="112"/>
  <c r="D63" i="113" s="1"/>
  <c r="F61" i="113"/>
  <c r="F63" i="112"/>
  <c r="F63" i="113" s="1"/>
  <c r="C10" i="89"/>
  <c r="D10" i="89"/>
  <c r="G15" i="101"/>
  <c r="D12" i="101"/>
  <c r="D8" i="101"/>
  <c r="G14" i="101"/>
  <c r="D14" i="101"/>
  <c r="G13" i="101"/>
  <c r="D13" i="101"/>
  <c r="G12" i="101"/>
  <c r="F10" i="101"/>
  <c r="C10" i="101"/>
  <c r="B10" i="101"/>
  <c r="G9" i="101"/>
  <c r="G7" i="101"/>
  <c r="D6" i="101"/>
  <c r="C4" i="101"/>
  <c r="B4" i="101"/>
  <c r="C5" i="100"/>
  <c r="D5" i="100"/>
  <c r="E5" i="100"/>
  <c r="F5" i="100"/>
  <c r="G5" i="100"/>
  <c r="H5" i="100"/>
  <c r="I5" i="100"/>
  <c r="J5" i="100"/>
  <c r="K5" i="100"/>
  <c r="L5" i="100"/>
  <c r="M5" i="100"/>
  <c r="N5" i="100"/>
  <c r="O5" i="100"/>
  <c r="P5" i="100"/>
  <c r="Q5" i="100"/>
  <c r="R5" i="100"/>
  <c r="S5" i="100"/>
  <c r="T5" i="100"/>
  <c r="U5" i="100"/>
  <c r="V5" i="100"/>
  <c r="W5" i="100"/>
  <c r="X5" i="100"/>
  <c r="Y5" i="100"/>
  <c r="Z5" i="100"/>
  <c r="AA5" i="100"/>
  <c r="AB5" i="100"/>
  <c r="AC5" i="100"/>
  <c r="AD5" i="100"/>
  <c r="AE5" i="100"/>
  <c r="AF5" i="100"/>
  <c r="AG5" i="100"/>
  <c r="AH5" i="100"/>
  <c r="AI5" i="100"/>
  <c r="AJ5" i="100"/>
  <c r="AK5" i="100"/>
  <c r="AL5" i="100"/>
  <c r="AM5" i="100"/>
  <c r="AN5" i="100"/>
  <c r="AO5" i="100"/>
  <c r="B5" i="100"/>
  <c r="H12" i="101" l="1"/>
  <c r="H14" i="101"/>
  <c r="B16" i="101"/>
  <c r="H13" i="101"/>
  <c r="G5" i="101"/>
  <c r="F4" i="101"/>
  <c r="G6" i="101"/>
  <c r="H6" i="101" s="1"/>
  <c r="E4" i="101"/>
  <c r="E10" i="101"/>
  <c r="G10" i="101" s="1"/>
  <c r="D10" i="101"/>
  <c r="H7" i="101"/>
  <c r="D15" i="101"/>
  <c r="H15" i="101" s="1"/>
  <c r="G8" i="101"/>
  <c r="H8" i="101" s="1"/>
  <c r="C16" i="101"/>
  <c r="D4" i="101"/>
  <c r="D9" i="101"/>
  <c r="H9" i="101" s="1"/>
  <c r="D7" i="101"/>
  <c r="D5" i="101"/>
  <c r="G11" i="101"/>
  <c r="D11" i="101"/>
  <c r="H10" i="101" l="1"/>
  <c r="D16" i="101"/>
  <c r="E16" i="101"/>
  <c r="F16" i="101"/>
  <c r="G4" i="101"/>
  <c r="H4" i="101" s="1"/>
  <c r="H11" i="101"/>
  <c r="H5" i="101"/>
  <c r="G16" i="101" l="1"/>
  <c r="H16" i="101" s="1"/>
  <c r="E6" i="95" l="1"/>
  <c r="F6" i="95"/>
  <c r="G6" i="95"/>
  <c r="F4" i="95"/>
  <c r="G4" i="95"/>
  <c r="E4" i="95"/>
  <c r="E7" i="95" l="1"/>
  <c r="E8" i="95"/>
  <c r="G7" i="95" l="1"/>
  <c r="F7" i="95"/>
  <c r="D9" i="95" l="1"/>
  <c r="G8" i="95"/>
  <c r="F8" i="95"/>
  <c r="F9" i="95" s="1"/>
  <c r="C9" i="95"/>
  <c r="G9" i="95" l="1"/>
  <c r="J4" i="89" l="1"/>
  <c r="P4" i="89" l="1"/>
  <c r="L4" i="89"/>
  <c r="N4" i="89"/>
  <c r="J5" i="89"/>
  <c r="N5" i="89" l="1"/>
  <c r="P5" i="89"/>
  <c r="L5" i="89"/>
  <c r="O7" i="89" l="1"/>
  <c r="P7" i="89" s="1"/>
  <c r="P6" i="89"/>
  <c r="K7" i="89" l="1"/>
  <c r="L7" i="89" s="1"/>
  <c r="L6" i="89"/>
  <c r="M7" i="89" l="1"/>
  <c r="N7" i="89" s="1"/>
  <c r="N6" i="89"/>
  <c r="J6" i="89" l="1"/>
  <c r="I7" i="89" l="1"/>
  <c r="J7" i="89" s="1"/>
</calcChain>
</file>

<file path=xl/comments1.xml><?xml version="1.0" encoding="utf-8"?>
<comments xmlns="http://schemas.openxmlformats.org/spreadsheetml/2006/main">
  <authors>
    <author>Klucik</author>
  </authors>
  <commentList>
    <comment ref="C183" authorId="0" shapeId="0">
      <text>
        <r>
          <rPr>
            <b/>
            <sz val="9"/>
            <color indexed="81"/>
            <rFont val="Tahoma"/>
            <family val="2"/>
            <charset val="238"/>
          </rPr>
          <t>Klucik:</t>
        </r>
        <r>
          <rPr>
            <sz val="9"/>
            <color indexed="81"/>
            <rFont val="Tahoma"/>
            <family val="2"/>
            <charset val="238"/>
          </rPr>
          <t xml:space="preserve">
+6</t>
        </r>
      </text>
    </comment>
  </commentList>
</comments>
</file>

<file path=xl/sharedStrings.xml><?xml version="1.0" encoding="utf-8"?>
<sst xmlns="http://schemas.openxmlformats.org/spreadsheetml/2006/main" count="1010" uniqueCount="594">
  <si>
    <t>RTVS</t>
  </si>
  <si>
    <t>HDP</t>
  </si>
  <si>
    <t>% HDP</t>
  </si>
  <si>
    <t>Príjmy spolu</t>
  </si>
  <si>
    <t>Daňové príjmy</t>
  </si>
  <si>
    <t>Dane z produkcie a dovozu</t>
  </si>
  <si>
    <t xml:space="preserve"> - Spotrebné dane</t>
  </si>
  <si>
    <t xml:space="preserve"> - Dovozné clo</t>
  </si>
  <si>
    <t xml:space="preserve"> - Dane z majetku a iné</t>
  </si>
  <si>
    <t>Bežné dane z dôchodkov, majetku</t>
  </si>
  <si>
    <t xml:space="preserve"> - Daň z príjmov fyzických osôb</t>
  </si>
  <si>
    <t xml:space="preserve"> - Daň z príjmov právnických osôb</t>
  </si>
  <si>
    <t xml:space="preserve"> - Daň z príjmov vyberaná zrážkou - rozp. klasif.</t>
  </si>
  <si>
    <t xml:space="preserve"> - Daň z príjmov - emisie</t>
  </si>
  <si>
    <t>Dane z kapitálu</t>
  </si>
  <si>
    <t>Príspevky na sociálne zabezpečenie</t>
  </si>
  <si>
    <t>Skutočné príspevky na sociálne zabezpečenie</t>
  </si>
  <si>
    <t>Imputované príspevky na sociálne zabezpečenie</t>
  </si>
  <si>
    <t xml:space="preserve">Nedaňové príjmy </t>
  </si>
  <si>
    <t>Tržby</t>
  </si>
  <si>
    <t>Dôchodky z majetku, z ktorých</t>
  </si>
  <si>
    <t xml:space="preserve"> - Dividendy</t>
  </si>
  <si>
    <t xml:space="preserve"> - Úroky</t>
  </si>
  <si>
    <t>Granty a transfery</t>
  </si>
  <si>
    <t>z toho: z EÚ</t>
  </si>
  <si>
    <t>Ostatné bežné transfery</t>
  </si>
  <si>
    <t>Kapitálové transfery</t>
  </si>
  <si>
    <t>Výdavky spolu</t>
  </si>
  <si>
    <t>Bežné výdavky</t>
  </si>
  <si>
    <t>Kompenzácie zamestnancov</t>
  </si>
  <si>
    <t xml:space="preserve"> - Mzdy a platy</t>
  </si>
  <si>
    <t xml:space="preserve"> - Sociálne príspevky zamestnávateľov</t>
  </si>
  <si>
    <t>Medzispotreba</t>
  </si>
  <si>
    <t>Dane</t>
  </si>
  <si>
    <t>Subvencie</t>
  </si>
  <si>
    <t xml:space="preserve"> - Dotácie do poľnohospodárstva</t>
  </si>
  <si>
    <t xml:space="preserve"> - Dotácie do dopravy</t>
  </si>
  <si>
    <t xml:space="preserve"> - železničná doprava</t>
  </si>
  <si>
    <t xml:space="preserve"> - autobusová doprava</t>
  </si>
  <si>
    <t xml:space="preserve"> - Ostatné</t>
  </si>
  <si>
    <t>Dôchodky z majetku</t>
  </si>
  <si>
    <t xml:space="preserve"> - Úrokové náklady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</si>
  <si>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</si>
  <si>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</si>
  <si>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</si>
  <si>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</si>
  <si>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</si>
  <si>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</si>
  <si>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</si>
  <si>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</si>
  <si>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</si>
  <si>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</si>
  <si>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</si>
  <si>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</si>
  <si>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ostatné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</si>
  <si>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</si>
  <si>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</si>
  <si>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</si>
  <si>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</si>
  <si>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2% z daní na verejnoprospešný účel</t>
  </si>
  <si>
    <t>Kapitálové výdavky</t>
  </si>
  <si>
    <t>Kapitálové investície</t>
  </si>
  <si>
    <t>Čisté pôžičky poskytnuté / prijaté</t>
  </si>
  <si>
    <t>R 2014</t>
  </si>
  <si>
    <t>R 2015</t>
  </si>
  <si>
    <t>Objem opatrení na dosiahnutie cieľového schodku RVS</t>
  </si>
  <si>
    <t>R 2016</t>
  </si>
  <si>
    <t xml:space="preserve"> - Daň z pridanej hodnoty (bez DPH - zdroja EÚ)</t>
  </si>
  <si>
    <t>z toho: Odvody do rozpočtu EÚ (bez DPH - zdroja EÚ)</t>
  </si>
  <si>
    <t>OS 2014</t>
  </si>
  <si>
    <t>R 2017</t>
  </si>
  <si>
    <t>Upravené výdavky</t>
  </si>
  <si>
    <t>Celkové výdavky</t>
  </si>
  <si>
    <t>- EÚ výdavky</t>
  </si>
  <si>
    <t>- spolufinancovanie</t>
  </si>
  <si>
    <t>- platené úroky</t>
  </si>
  <si>
    <t>- poistné platené štátom</t>
  </si>
  <si>
    <t>- odvody do rozpočtu EÚ</t>
  </si>
  <si>
    <t>medziročná zmena (%)</t>
  </si>
  <si>
    <t>z toho: prevádzkové</t>
  </si>
  <si>
    <t>z toho: dané legislatívou</t>
  </si>
  <si>
    <t>z toho: kapitálové</t>
  </si>
  <si>
    <t>Zdroj: MF SR, RRZ</t>
  </si>
  <si>
    <t>Upravené kap. výdavky</t>
  </si>
  <si>
    <t>mil. eur</t>
  </si>
  <si>
    <t>%</t>
  </si>
  <si>
    <t>2015V</t>
  </si>
  <si>
    <t>2016V</t>
  </si>
  <si>
    <t>Prevádzkové</t>
  </si>
  <si>
    <t>Dané legislatívou</t>
  </si>
  <si>
    <t>Kapitálové</t>
  </si>
  <si>
    <t>Zdroj: RRZ, MF SR</t>
  </si>
  <si>
    <t>NPC RVS 2014-2016</t>
  </si>
  <si>
    <t>RVS 2014-2016</t>
  </si>
  <si>
    <t>Zdroj: RRZ</t>
  </si>
  <si>
    <t>Saldo</t>
  </si>
  <si>
    <t>Úrokové náklady</t>
  </si>
  <si>
    <t>z toho EÚ</t>
  </si>
  <si>
    <t>zmena</t>
  </si>
  <si>
    <t>porovnanie zmien</t>
  </si>
  <si>
    <t>NPC VRVS 2015-2017</t>
  </si>
  <si>
    <t>VRVS 2015-2017</t>
  </si>
  <si>
    <t>2017V</t>
  </si>
  <si>
    <t>2014OS</t>
  </si>
  <si>
    <t>Upravené výdavky spolu</t>
  </si>
  <si>
    <t xml:space="preserve"> - Naturálne soc. transfery (zdravotnícke zariadenia)</t>
  </si>
  <si>
    <t>1. Celková potreba opatrení</t>
  </si>
  <si>
    <t>Príjmy VS</t>
  </si>
  <si>
    <t>2. Opatrenia zapracované vo VRVS 2015-2017</t>
  </si>
  <si>
    <t xml:space="preserve"> - zachovanie výnosu, úspešnosť výberu DPH</t>
  </si>
  <si>
    <t xml:space="preserve"> - reg. pokladnice pre lekárov a iné profesie</t>
  </si>
  <si>
    <t>medziročná zmena</t>
  </si>
  <si>
    <t xml:space="preserve"> - zrážková daň - farmaceutické firmy, kovošrot</t>
  </si>
  <si>
    <t xml:space="preserve"> - ročné zúčtovanie Sociálnej poisťovne</t>
  </si>
  <si>
    <t>Výdavky VS</t>
  </si>
  <si>
    <t xml:space="preserve"> - úspory na mzdách (ESO)</t>
  </si>
  <si>
    <t xml:space="preserve"> - úspory na medzispotrebe (ESO)</t>
  </si>
  <si>
    <t>Opatrenia celkom</t>
  </si>
  <si>
    <t>* Voči scenáru bez zmeny politík vychádzajúceho z aktuálneho odhadu salda VS v roku 2014</t>
  </si>
  <si>
    <t>Zdroj: MF SR</t>
  </si>
  <si>
    <t>Príspevky na soc. zabezp.</t>
  </si>
  <si>
    <t>31.1.2011</t>
  </si>
  <si>
    <t>28.2.2011</t>
  </si>
  <si>
    <t>31.3.2011</t>
  </si>
  <si>
    <t>30.4.2011</t>
  </si>
  <si>
    <t>31.5.2011</t>
  </si>
  <si>
    <t>30.6.2011</t>
  </si>
  <si>
    <t>31.7.2011</t>
  </si>
  <si>
    <t>31.8.2011</t>
  </si>
  <si>
    <t>30.9.2011</t>
  </si>
  <si>
    <t>31.10.2011</t>
  </si>
  <si>
    <t>30.11.2011</t>
  </si>
  <si>
    <t>31.12.2011</t>
  </si>
  <si>
    <t>31.1.2012</t>
  </si>
  <si>
    <t>29.2.2012</t>
  </si>
  <si>
    <t>31.3.2012</t>
  </si>
  <si>
    <t>30.4.2012</t>
  </si>
  <si>
    <t>31.5.2012</t>
  </si>
  <si>
    <t>30.6.2012</t>
  </si>
  <si>
    <t>31.7.2012</t>
  </si>
  <si>
    <t>31.8.2012</t>
  </si>
  <si>
    <t>30.9.2012</t>
  </si>
  <si>
    <t>31.10.2012</t>
  </si>
  <si>
    <t>30.11.2012</t>
  </si>
  <si>
    <t>31.12.2012</t>
  </si>
  <si>
    <t>31.1.2013</t>
  </si>
  <si>
    <t>28.2.2013</t>
  </si>
  <si>
    <t>31.3.2013</t>
  </si>
  <si>
    <t>30.4.2013</t>
  </si>
  <si>
    <t>31.5.2013</t>
  </si>
  <si>
    <t>30.6.2013</t>
  </si>
  <si>
    <t>31.7.2013</t>
  </si>
  <si>
    <t>31.8.2013</t>
  </si>
  <si>
    <t>30.9.2013</t>
  </si>
  <si>
    <t>31.10.2013</t>
  </si>
  <si>
    <t>30.11.2013</t>
  </si>
  <si>
    <t>31.12.2013</t>
  </si>
  <si>
    <t>31.01.2014</t>
  </si>
  <si>
    <t>28.02.2014</t>
  </si>
  <si>
    <t>31.03.2014</t>
  </si>
  <si>
    <t>30.04.2014</t>
  </si>
  <si>
    <t>Protriedky z rozpočtu EÚ</t>
  </si>
  <si>
    <t>Spolufinancovanie k prostriedkom EÚ</t>
  </si>
  <si>
    <t>Obdobie január-apríl</t>
  </si>
  <si>
    <t>Graf 1</t>
  </si>
  <si>
    <t>Graf 2</t>
  </si>
  <si>
    <t xml:space="preserve">Graf 1: Výdavky ŠR z prostriedkov EÚ (mil. eur)
</t>
  </si>
  <si>
    <t xml:space="preserve">Graf 2: Výdavky ŠR na spolufinancovanie k prostriedkom EÚ (mil. eur)
</t>
  </si>
  <si>
    <t>Tab 3: Vývoj salda za predpokladu nezmenených politík (% HDP)</t>
  </si>
  <si>
    <t>Tab 9: Návrh konsolidačných opatrení v rokoch 2015-2017 (ESA95)*</t>
  </si>
  <si>
    <t>Tab 8: Celková potreba konsolidačných opatrení v rokoch 2015-2017</t>
  </si>
  <si>
    <t>Tab: Kapitálové výdavky verejnej správy (ESA95)</t>
  </si>
  <si>
    <t>Tab 10: Štruktúra výdavkov verejnej správy (ESA95, v mil. eur)</t>
  </si>
  <si>
    <t>Tab 24: Štruktúra upravených výdavkov verejnej správy (ESA95, v mil. eur)</t>
  </si>
  <si>
    <t>Graf 4</t>
  </si>
  <si>
    <t>1. Schválený rozpočet VS na roky 2014-2016</t>
  </si>
  <si>
    <t>2. Návrh východísk VS na roky 2015-2017</t>
  </si>
  <si>
    <t>3. Zmena (2-1) (% HDP)</t>
  </si>
  <si>
    <t xml:space="preserve"> Zdroj: MF SR</t>
  </si>
  <si>
    <t xml:space="preserve">Fiškálny impulz  </t>
  </si>
  <si>
    <t>p.m. produkčná medzera</t>
  </si>
  <si>
    <t xml:space="preserve">Fiškálny impulz </t>
  </si>
  <si>
    <t>Fiškálny impulz</t>
  </si>
  <si>
    <t xml:space="preserve">Zmena štruktuálneho primárneho salda </t>
  </si>
  <si>
    <t>Vplyv vzťahov s EÚ</t>
  </si>
  <si>
    <t>10. Zmena štrukturálneho primárneho salda / Národná metodika</t>
  </si>
  <si>
    <t>11. Medziročná zmena vzťahov s EÚ</t>
  </si>
  <si>
    <t>- príjmy z rozpočtu EÚ</t>
  </si>
  <si>
    <t>- odvod do rozpočtu EÚ</t>
  </si>
  <si>
    <t>12. Fiškálny impulz  (10-11)</t>
  </si>
  <si>
    <t xml:space="preserve">Tab 11: Vývoj vybraných položiek obcí v rokoch 2009-2016 </t>
  </si>
  <si>
    <t>(tis. eur)</t>
  </si>
  <si>
    <t>2012*</t>
  </si>
  <si>
    <t>2013*</t>
  </si>
  <si>
    <t>2014R</t>
  </si>
  <si>
    <t>2015R</t>
  </si>
  <si>
    <t>2016R</t>
  </si>
  <si>
    <t>2014 RRZ</t>
  </si>
  <si>
    <t>riziko</t>
  </si>
  <si>
    <t>nedaňové príjmy</t>
  </si>
  <si>
    <t>G+T</t>
  </si>
  <si>
    <t xml:space="preserve">kompenzácie </t>
  </si>
  <si>
    <t>tovary a služby</t>
  </si>
  <si>
    <t>bežné transfery</t>
  </si>
  <si>
    <t>kap. výdavky</t>
  </si>
  <si>
    <t>(rast v %)</t>
  </si>
  <si>
    <t>-30,3</t>
  </si>
  <si>
    <t>6,0</t>
  </si>
  <si>
    <t>-6,2</t>
  </si>
  <si>
    <t>0,9</t>
  </si>
  <si>
    <t>4,6</t>
  </si>
  <si>
    <t>10,0</t>
  </si>
  <si>
    <t>-1,0</t>
  </si>
  <si>
    <t>1,5</t>
  </si>
  <si>
    <t>20,2</t>
  </si>
  <si>
    <t>24,2</t>
  </si>
  <si>
    <t>1,9</t>
  </si>
  <si>
    <t>-9,9</t>
  </si>
  <si>
    <t>-4,0</t>
  </si>
  <si>
    <t>-12,6</t>
  </si>
  <si>
    <t>-3,5</t>
  </si>
  <si>
    <t>-22,4</t>
  </si>
  <si>
    <t>7,0</t>
  </si>
  <si>
    <t>3,2</t>
  </si>
  <si>
    <t>2,5</t>
  </si>
  <si>
    <t>2,2</t>
  </si>
  <si>
    <t>5,0</t>
  </si>
  <si>
    <t>-7,1</t>
  </si>
  <si>
    <t>0,0</t>
  </si>
  <si>
    <t>4,4</t>
  </si>
  <si>
    <t>-0,2</t>
  </si>
  <si>
    <t>-0,6</t>
  </si>
  <si>
    <t>0,6</t>
  </si>
  <si>
    <t>0,2</t>
  </si>
  <si>
    <t>-7,8</t>
  </si>
  <si>
    <t>3,1</t>
  </si>
  <si>
    <t>1,6</t>
  </si>
  <si>
    <t>5,3</t>
  </si>
  <si>
    <t>0,3</t>
  </si>
  <si>
    <t>-1,9</t>
  </si>
  <si>
    <t>4,9</t>
  </si>
  <si>
    <t>-3,7</t>
  </si>
  <si>
    <t>2,0</t>
  </si>
  <si>
    <t>12,4</t>
  </si>
  <si>
    <t>28,5</t>
  </si>
  <si>
    <t>-22,1</t>
  </si>
  <si>
    <t>-22,7</t>
  </si>
  <si>
    <t>-13,4</t>
  </si>
  <si>
    <t>30,2</t>
  </si>
  <si>
    <t>-26,3</t>
  </si>
  <si>
    <t>-8,0</t>
  </si>
  <si>
    <r>
      <t>Vyčíslené riziko pre obce na rok 2014</t>
    </r>
    <r>
      <rPr>
        <sz val="9"/>
        <color indexed="8"/>
        <rFont val="Constantia"/>
        <family val="1"/>
        <charset val="238"/>
      </rPr>
      <t> </t>
    </r>
  </si>
  <si>
    <t>*obsahuje len časť I FIN 1-12</t>
  </si>
  <si>
    <t xml:space="preserve">Tab 12: Vývoj vybraných položiek VÚC v rokoch 2009-2016 </t>
  </si>
  <si>
    <t>-24,6</t>
  </si>
  <si>
    <t>-0,5</t>
  </si>
  <si>
    <t>10,7</t>
  </si>
  <si>
    <t>6,6</t>
  </si>
  <si>
    <t>-4,5</t>
  </si>
  <si>
    <t>1,2</t>
  </si>
  <si>
    <t>2,4</t>
  </si>
  <si>
    <t>10,6</t>
  </si>
  <si>
    <t>16,9</t>
  </si>
  <si>
    <t>-4,1</t>
  </si>
  <si>
    <t>-12,8</t>
  </si>
  <si>
    <t>-1,8</t>
  </si>
  <si>
    <t>-1,2</t>
  </si>
  <si>
    <t>6,2</t>
  </si>
  <si>
    <t>3,8</t>
  </si>
  <si>
    <t>-6,6</t>
  </si>
  <si>
    <t>-2,1</t>
  </si>
  <si>
    <t>-8,3</t>
  </si>
  <si>
    <t>2,8</t>
  </si>
  <si>
    <t>-1,1</t>
  </si>
  <si>
    <t>-2,3</t>
  </si>
  <si>
    <t>0,1</t>
  </si>
  <si>
    <t>4,5</t>
  </si>
  <si>
    <t>10,8</t>
  </si>
  <si>
    <t>-0,3</t>
  </si>
  <si>
    <t>5,6</t>
  </si>
  <si>
    <t>2,9</t>
  </si>
  <si>
    <t>-2,7</t>
  </si>
  <si>
    <t>-1,6</t>
  </si>
  <si>
    <t>1,0</t>
  </si>
  <si>
    <t>3,0</t>
  </si>
  <si>
    <t>-19,0</t>
  </si>
  <si>
    <t>-31,5</t>
  </si>
  <si>
    <t>9,8</t>
  </si>
  <si>
    <t>-20,4</t>
  </si>
  <si>
    <t>4,2</t>
  </si>
  <si>
    <t>22,6</t>
  </si>
  <si>
    <t>-10,2</t>
  </si>
  <si>
    <t>Vyčíslené riziko pre VÚC na rok 2014</t>
  </si>
  <si>
    <t>*obsahuje len výnos v rámci časti I FIN 1-12</t>
  </si>
  <si>
    <t>1. záväzky prebraté do dlhu podľa ESA95 (s vplyvom na deficit)</t>
  </si>
  <si>
    <t>100,1</t>
  </si>
  <si>
    <t>130,0</t>
  </si>
  <si>
    <t>18,5</t>
  </si>
  <si>
    <t>2. záväzky vykázané MZ SR (s vplyvom na deficit)</t>
  </si>
  <si>
    <t>67,2</t>
  </si>
  <si>
    <t>69,2</t>
  </si>
  <si>
    <t>112,3</t>
  </si>
  <si>
    <t>3. rozdiel v záväzkoch (jednorazové vplyvy) (2-1)</t>
  </si>
  <si>
    <t>-33,0</t>
  </si>
  <si>
    <t>-60,8</t>
  </si>
  <si>
    <t>93,8</t>
  </si>
  <si>
    <t>Tab 14: Jednorazové vplyvy z dividend SPP</t>
  </si>
  <si>
    <t xml:space="preserve"> (mil. eur)</t>
  </si>
  <si>
    <t>Návrh RVS 2014-2016</t>
  </si>
  <si>
    <t>370*</t>
  </si>
  <si>
    <t>51 % podiel štátu (riadne dividendy)</t>
  </si>
  <si>
    <t>Jednorazový vplyv (1-2)</t>
  </si>
  <si>
    <t xml:space="preserve">*RVS pôvodne počítal so sumou 735 mil. eur, z nej presun dividend predstavoval 365 mil. eur, ktoré sú však v aktuálnom odhade salda VS na rok 2014 zohľadnené </t>
  </si>
  <si>
    <t>Tab 15: Jednorazové opatrenia v rokoch 2013-2017 (ESA95, % HDP)</t>
  </si>
  <si>
    <t xml:space="preserve"> - možnosť výstupu z 2. piliera</t>
  </si>
  <si>
    <t>-</t>
  </si>
  <si>
    <t xml:space="preserve"> - príjem/úhrada DPH z PPP projektu (Granvia)</t>
  </si>
  <si>
    <t xml:space="preserve"> - časové rozlíšenie záväzkov nemocníc </t>
  </si>
  <si>
    <t>- dočasný odvod z podnikania v regulovaných odvetviach (vrátane DPPO)</t>
  </si>
  <si>
    <t xml:space="preserve">- zdanenie nerozdelených ziskov z pred roku 2004 </t>
  </si>
  <si>
    <t>- digitálna dividenda (nove pasma - presun z 2012)</t>
  </si>
  <si>
    <t xml:space="preserve"> - osobitný odvod bankového sektora</t>
  </si>
  <si>
    <t xml:space="preserve"> - prevod peňažných prostriedkov na doručiteľa</t>
  </si>
  <si>
    <t xml:space="preserve"> - dividendy</t>
  </si>
  <si>
    <t xml:space="preserve"> - príjem z predaja vlastníctva štátu (majetok)</t>
  </si>
  <si>
    <t xml:space="preserve"> - JAVYS (dobrovoľný príspevok)</t>
  </si>
  <si>
    <t xml:space="preserve"> - refundácia EÚ prostriedkov v doprave</t>
  </si>
  <si>
    <t xml:space="preserve"> - korekcie k EÚ fondom</t>
  </si>
  <si>
    <t xml:space="preserve"> - pokuta protimonopolného úradu</t>
  </si>
  <si>
    <t xml:space="preserve"> - splácanie NFV Cargo a.s. (kapitálový transfer v 2009)</t>
  </si>
  <si>
    <t xml:space="preserve"> - splátka NFV Vodohospodárska výstavba, š.p. (kapitálový transfer pred 2002)</t>
  </si>
  <si>
    <t>CELKOVO</t>
  </si>
  <si>
    <t xml:space="preserve"> - z toho SPP</t>
  </si>
  <si>
    <t>Telecom</t>
  </si>
  <si>
    <t xml:space="preserve"> (% HDP)</t>
  </si>
  <si>
    <t>nom. HDP, v mil. EUR</t>
  </si>
  <si>
    <t>Tab 22: Bilancia príjmov a výdavkov verejnej správy (ESA95, v mil. eur)</t>
  </si>
  <si>
    <t>2012S</t>
  </si>
  <si>
    <t>2013S</t>
  </si>
  <si>
    <t>2017R</t>
  </si>
  <si>
    <t xml:space="preserve"> - Dôchodkové dávky zo starob. a invalid. poist.</t>
  </si>
  <si>
    <t xml:space="preserve">Cieľový schodok RVS </t>
  </si>
  <si>
    <t>Tab 23: Bilancia príjmov a výdavkov verejnej správy (ESA95, %HDP)</t>
  </si>
  <si>
    <t>S 2012</t>
  </si>
  <si>
    <t>S 2013</t>
  </si>
  <si>
    <t>Tab 25:  Hospodárenie subjektov verejnej správy (ESA95, tis. eur)</t>
  </si>
  <si>
    <t>2013OS</t>
  </si>
  <si>
    <t>2015V*</t>
  </si>
  <si>
    <t>2016V*</t>
  </si>
  <si>
    <t>2017V*</t>
  </si>
  <si>
    <t>A. Štátny rozpočet</t>
  </si>
  <si>
    <t>B. Ostatné subjekty VS</t>
  </si>
  <si>
    <t xml:space="preserve">    Obce </t>
  </si>
  <si>
    <t xml:space="preserve">    Vyššie územné celky</t>
  </si>
  <si>
    <t xml:space="preserve">    Sociálna poisťovňa </t>
  </si>
  <si>
    <t xml:space="preserve">    Verejné zdravotné poistenie</t>
  </si>
  <si>
    <t xml:space="preserve">    Národný jadrový fond </t>
  </si>
  <si>
    <t xml:space="preserve">    Fond národného majetku SR</t>
  </si>
  <si>
    <t xml:space="preserve">    Environmentálny fond </t>
  </si>
  <si>
    <t xml:space="preserve">    Štátny fond rozvoja bývania</t>
  </si>
  <si>
    <t xml:space="preserve">    Úrad pre dohľad nad ZS</t>
  </si>
  <si>
    <t xml:space="preserve">    Slovenský pozemkový fond</t>
  </si>
  <si>
    <t xml:space="preserve">    Slovenská konsolidačná, a. s.</t>
  </si>
  <si>
    <t xml:space="preserve">    Verejné vysoké školy</t>
  </si>
  <si>
    <t xml:space="preserve">    Rozhlas a televizia Slovenska</t>
  </si>
  <si>
    <t xml:space="preserve">    TASR</t>
  </si>
  <si>
    <t xml:space="preserve">    Úrad pre dohľad nad výkonom auditu</t>
  </si>
  <si>
    <t xml:space="preserve">    Audiovizuálny fond </t>
  </si>
  <si>
    <t>Kanc. Rady pre rozpočtovú zodpovednosť</t>
  </si>
  <si>
    <t>Železnice SR</t>
  </si>
  <si>
    <t xml:space="preserve"> - </t>
  </si>
  <si>
    <t>Ústav pamäti národa</t>
  </si>
  <si>
    <t>Slovenské stredisko pre ľudské práva</t>
  </si>
  <si>
    <t>Danubiana</t>
  </si>
  <si>
    <t xml:space="preserve">    Príspevkové organizácie spolu</t>
  </si>
  <si>
    <t xml:space="preserve">Rozpočet verejnej správy spolu </t>
  </si>
  <si>
    <t>(v % HDP )</t>
  </si>
  <si>
    <t>HDP v  b. c. v mil. EUR</t>
  </si>
  <si>
    <t>*saldá bez dodatočných opatrení</t>
  </si>
  <si>
    <r>
      <t>Tab 2: Ciele v oblasti deficitu VS</t>
    </r>
    <r>
      <rPr>
        <b/>
        <sz val="12"/>
        <color rgb="FF13B5EA"/>
        <rFont val="Times New Roman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(ESA95, % HDP)</t>
    </r>
  </si>
  <si>
    <t>Hrubé mzdy</t>
  </si>
  <si>
    <t>Tovary a služby</t>
  </si>
  <si>
    <t>Bežné transfery</t>
  </si>
  <si>
    <r>
      <t>Tab 1: Prehľad rizík a rezerv rozpočtu na rok 2014</t>
    </r>
    <r>
      <rPr>
        <b/>
        <sz val="10"/>
        <color rgb="FF13B5EA"/>
        <rFont val="Times New Roman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(mil. eur)</t>
    </r>
  </si>
  <si>
    <t>Riziká naplnenia rozpočtových cieľov</t>
  </si>
  <si>
    <t>December 2013</t>
  </si>
  <si>
    <t>Máj 2014</t>
  </si>
  <si>
    <t>Riziká</t>
  </si>
  <si>
    <t>Krytie rizika </t>
  </si>
  <si>
    <t>1. Nenaplnenie dodatočných daňových príjmov z navýšenia miezd školstve</t>
  </si>
  <si>
    <t>bez kvantifikácie (lepší výber daní)</t>
  </si>
  <si>
    <r>
      <t>0</t>
    </r>
    <r>
      <rPr>
        <vertAlign val="superscript"/>
        <sz val="9"/>
        <color rgb="FF13B5EA"/>
        <rFont val="Constantia"/>
        <family val="1"/>
        <charset val="238"/>
      </rPr>
      <t>(1)</t>
    </r>
  </si>
  <si>
    <r>
      <t xml:space="preserve"> 189</t>
    </r>
    <r>
      <rPr>
        <vertAlign val="superscript"/>
        <sz val="9"/>
        <color rgb="FF13B5EA"/>
        <rFont val="Constantia"/>
        <family val="1"/>
        <charset val="238"/>
      </rPr>
      <t>(3)</t>
    </r>
    <r>
      <rPr>
        <sz val="9"/>
        <color rgb="FF000000"/>
        <rFont val="Constantia"/>
        <family val="1"/>
        <charset val="238"/>
      </rPr>
      <t xml:space="preserve"> (lepší výber daní), bez kvantifikácie (lepší výber DPH)</t>
    </r>
  </si>
  <si>
    <t>2. Hospodárenie samospráv</t>
  </si>
  <si>
    <t>120-180</t>
  </si>
  <si>
    <t>100-200</t>
  </si>
  <si>
    <t xml:space="preserve">3. Podhodnotenie nákladov na zdravotníctvo (nerozpočtovaný nárast záväzkov) </t>
  </si>
  <si>
    <t>50-100</t>
  </si>
  <si>
    <t>4. Vklady do základného imania (Eximbanka, SZRB)</t>
  </si>
  <si>
    <t>max. 100</t>
  </si>
  <si>
    <r>
      <t>0</t>
    </r>
    <r>
      <rPr>
        <vertAlign val="superscript"/>
        <sz val="9"/>
        <color rgb="FF00B0F0"/>
        <rFont val="Constantia"/>
        <family val="1"/>
        <charset val="238"/>
      </rPr>
      <t>(2)</t>
    </r>
  </si>
  <si>
    <t>5. Výpadok príjmov z predaja emisných kvót</t>
  </si>
  <si>
    <r>
      <t>200 (potenciálna úspora na spolufinancovaní)</t>
    </r>
    <r>
      <rPr>
        <vertAlign val="superscript"/>
        <sz val="9"/>
        <color rgb="FF00B0F0"/>
        <rFont val="Constantia"/>
        <family val="1"/>
        <charset val="238"/>
      </rPr>
      <t>(4)</t>
    </r>
  </si>
  <si>
    <t>6. Nižší vplyv z ESO (Nižšie príjmy z predaja majetku a menšie úspory výdavkov)</t>
  </si>
  <si>
    <t>7. Negatívny vplyv z dôvodu presunu výdavkov z roka 2013</t>
  </si>
  <si>
    <r>
      <t>8. Presun nevyčerpaných EÚ prostriedkov a príslušného spolufinancovania do ďalších rokov</t>
    </r>
    <r>
      <rPr>
        <vertAlign val="superscript"/>
        <sz val="9"/>
        <color rgb="FF13B5EA"/>
        <rFont val="Constantia"/>
        <family val="1"/>
        <charset val="238"/>
      </rPr>
      <t>(5)</t>
    </r>
  </si>
  <si>
    <t>200-300 (potenciálna úspora na spolufinancovaní)</t>
  </si>
  <si>
    <r>
      <t>max. 82</t>
    </r>
    <r>
      <rPr>
        <vertAlign val="superscript"/>
        <sz val="9"/>
        <color rgb="FF00B0F0"/>
        <rFont val="Constantia"/>
        <family val="1"/>
        <charset val="238"/>
      </rPr>
      <t>(5)</t>
    </r>
  </si>
  <si>
    <t>max. 308 (úspora zo sankcií ústavného zákona)</t>
  </si>
  <si>
    <t>9. Korekcie súvisiace s čerpaním fondov EÚ</t>
  </si>
  <si>
    <t>bez kvantifikácie</t>
  </si>
  <si>
    <t>10. Neuznanie presunutých príjmov z dividend za príjem podľa ESA95</t>
  </si>
  <si>
    <r>
      <t>443</t>
    </r>
    <r>
      <rPr>
        <vertAlign val="superscript"/>
        <sz val="9"/>
        <color rgb="FF13B5EA"/>
        <rFont val="Constantia"/>
        <family val="1"/>
        <charset val="238"/>
      </rPr>
      <t>(3)</t>
    </r>
  </si>
  <si>
    <t>11. Nižšie príjmy z dividend od SPP</t>
  </si>
  <si>
    <t>0 až 50</t>
  </si>
  <si>
    <t>12. Zmena metodiky ESA2010</t>
  </si>
  <si>
    <t>(vplyv ŽSR a VVŠ)</t>
  </si>
  <si>
    <t>13. Nenaplnenie nedaňových príjmov (digitálna dividenda, pokuta)</t>
  </si>
  <si>
    <r>
      <t>41</t>
    </r>
    <r>
      <rPr>
        <vertAlign val="superscript"/>
        <sz val="9"/>
        <color rgb="FF13B5EA"/>
        <rFont val="Constantia"/>
        <family val="1"/>
        <charset val="238"/>
      </rPr>
      <t>(3)</t>
    </r>
  </si>
  <si>
    <t>Riziká z pohľadu čistého bohatstva bez vplyvu na saldo rozpočtu</t>
  </si>
  <si>
    <t>1. Zníženie hodnoty majetku štátu z dôvodu predaja majetku štátu (ESO)</t>
  </si>
  <si>
    <t>2. Zníženie hodnoty majetku štátu z dôvodu obmedzenia kapitálových výdavkov</t>
  </si>
  <si>
    <t>3.Predaj aktív štátnych podnikov (CARGO) a použitie týchto príjmov na bežné výdavky</t>
  </si>
  <si>
    <t>4. Použitie aktív z odvodu finančných inštitúcií na bežné výdavky a vznik podmienených výdavkov</t>
  </si>
  <si>
    <r>
      <t>(1)</t>
    </r>
    <r>
      <rPr>
        <i/>
        <sz val="8"/>
        <color rgb="FF00B0F0"/>
        <rFont val="Constantia"/>
        <family val="1"/>
        <charset val="238"/>
      </rPr>
      <t xml:space="preserve"> Navýšenie miezd v školstve bolo zahrnuté v prognóze Výboru pre makroekonomické prognózy z februára 2014. Znamená to, že aj aktuálna daňová prognóza zohľadňuje toto opatrenie. </t>
    </r>
  </si>
  <si>
    <r>
      <t>(2)</t>
    </r>
    <r>
      <rPr>
        <i/>
        <sz val="8"/>
        <color rgb="FF00B0F0"/>
        <rFont val="Constantia"/>
        <family val="1"/>
        <charset val="238"/>
      </rPr>
      <t xml:space="preserve"> MF SR nepredpokladá realizovanie týchto transakcií.</t>
    </r>
  </si>
  <si>
    <r>
      <t>(3)</t>
    </r>
    <r>
      <rPr>
        <i/>
        <sz val="8"/>
        <color rgb="FF00B0F0"/>
        <rFont val="Constantia"/>
        <family val="1"/>
        <charset val="238"/>
      </rPr>
      <t xml:space="preserve"> Tieto riziká zohľadnilo MF SR v aktuálnom odhade salda na rok 2014 vo výške 2,84% HDP (Program stability na roky 2014 až 2017).</t>
    </r>
  </si>
  <si>
    <r>
      <t>(4)</t>
    </r>
    <r>
      <rPr>
        <i/>
        <sz val="8"/>
        <color rgb="FF00B0F0"/>
        <rFont val="Constantia"/>
        <family val="1"/>
        <charset val="238"/>
      </rPr>
      <t xml:space="preserve"> Bez úspor vo vyvolaných investíciách financovaných z národných zdrojov.</t>
    </r>
  </si>
  <si>
    <r>
      <t xml:space="preserve">(5) </t>
    </r>
    <r>
      <rPr>
        <i/>
        <sz val="8"/>
        <color rgb="FF00B0F0"/>
        <rFont val="Constantia"/>
        <family val="1"/>
        <charset val="238"/>
      </rPr>
      <t>Ide o riziko pre rok 2014 vypočítané ako pomerná časť z celkového rizika 137 mil. eur pre roky 2014 až 2016. V prípade úspory v roku 2014 v odhadovanej výške 200 mil. eur a zrealizovania rizika vo výške 82 mil. eur sa riziko pre ďalšie roky zvýši na 255 mil. eur.</t>
    </r>
  </si>
  <si>
    <t>Tab 4: Zmena štrukturálneho salda VS v rokoch 2014 až 2017 (ESA95, %HDP)</t>
  </si>
  <si>
    <t>1. Saldo verejnej správy</t>
  </si>
  <si>
    <t>2. Cyklická zložka</t>
  </si>
  <si>
    <t xml:space="preserve">3. Jednorazové efekty </t>
  </si>
  <si>
    <t>4. Štrukturálne saldo  (1-2-3)</t>
  </si>
  <si>
    <t>5. Zmena štrukturálneho salda (Δ4)/ Fiškálny kompakt</t>
  </si>
  <si>
    <t>6. Medziročná zmena v II. pilieri</t>
  </si>
  <si>
    <t>7. Medziročná zmena v platených úrokoch</t>
  </si>
  <si>
    <t>8. Medziročná zmena vo výstavbe diaľnic</t>
  </si>
  <si>
    <t>9. Medziročná zmena salda schémy vyraďovania jadr. zariadení</t>
  </si>
  <si>
    <t>10. Zmena štrukturálneho salda (5-6-7-8-9) / Národná metodika</t>
  </si>
  <si>
    <t>11. Saldo verejnej správy v NPC scenári</t>
  </si>
  <si>
    <t>12. Zmena štrukurálneho salda v NPC scenári / Národná metodika</t>
  </si>
  <si>
    <t>13. Veľkosť opatrení (1-11)</t>
  </si>
  <si>
    <t>14. Medziročná zmena veľkosti opatrení (Δ13)</t>
  </si>
  <si>
    <t>15. Konsolidačné úsilie vlády (10-12)</t>
  </si>
  <si>
    <t>Tab 5: Hrubý dlh verejnej správy (ESA95, %HDP)</t>
  </si>
  <si>
    <t>Hrubý dlh verejnej správy (mil. eur)</t>
  </si>
  <si>
    <t>Hrubý dlh verejnej správy (% HDP)</t>
  </si>
  <si>
    <t>Štruktúra dlhu</t>
  </si>
  <si>
    <t>1. Existujúci dlh k 31.12.2013</t>
  </si>
  <si>
    <t xml:space="preserve">   - dlh do roku 2013</t>
  </si>
  <si>
    <t xml:space="preserve">   - úroky a dlh z úrokov z existujúceho dlhu</t>
  </si>
  <si>
    <t>2. Nový dlh - fiškálna politika rokov 2014-2017</t>
  </si>
  <si>
    <t xml:space="preserve">   - primárne saldo (kumulované) + iné vplyvy</t>
  </si>
  <si>
    <t xml:space="preserve">   - úroky a dlh z úrokov z prim. sáld</t>
  </si>
  <si>
    <t>3. Medzinárodné záväzky z EFSF a ESM</t>
  </si>
  <si>
    <t xml:space="preserve">   - záväzok z EFSF</t>
  </si>
  <si>
    <t xml:space="preserve">   - vklad do ESM</t>
  </si>
  <si>
    <t xml:space="preserve">   - úroky a dlh z úrokov (len z ESM)</t>
  </si>
  <si>
    <t>4. Zásoba likvidity pre riadenie dlhu</t>
  </si>
  <si>
    <t xml:space="preserve">   - veľkosť rezerv</t>
  </si>
  <si>
    <t xml:space="preserve">   - úroky a dlh z úrokov z rezerv</t>
  </si>
  <si>
    <t>5. Mimoriadne splátky dlhu*</t>
  </si>
  <si>
    <t xml:space="preserve">   - mimoriadne splátky</t>
  </si>
  <si>
    <t xml:space="preserve">   - úroky a dlh z úrokov z mimoriadnych splátok</t>
  </si>
  <si>
    <t>p.m. implicitná úroková sadzba</t>
  </si>
  <si>
    <t>* zníženie dlhu Agentúry pre núdzové zásoby ropy, príjmy z privatizácie Slovak Telekom</t>
  </si>
  <si>
    <t>Tab 16: Úprava salda v základnom scenári (ESA95, % HDP)</t>
  </si>
  <si>
    <t>1. Saldo VS v základnom scenári</t>
  </si>
  <si>
    <t>2. Vplyv zmien v daňových príjmoch a odvodoch (schválené v roku 2013 účinné od roku 2014)</t>
  </si>
  <si>
    <t>Tab 17: Zmena štrukturálneho salda VS v NPC scenári (ESA95, %HDP)</t>
  </si>
  <si>
    <t>1. Saldo verejnej správy - NPC scenár</t>
  </si>
  <si>
    <t>3. Jednorazové efekty</t>
  </si>
  <si>
    <t>4. Štrukturálne saldo (1-2-3)</t>
  </si>
  <si>
    <t>5. Medziročná zmena v II. pilieri</t>
  </si>
  <si>
    <t>6. Medziročná zmena v platených úrokoch</t>
  </si>
  <si>
    <t>7. Medziročná zmena vo výstavbe diaľnic</t>
  </si>
  <si>
    <t>8. Medziročná zmena v jadre</t>
  </si>
  <si>
    <t>9. Zmena štrukturálneho salda (Δ4-5-6-7-8) / Národná metodika</t>
  </si>
  <si>
    <t>Tab 18: Viazanie 3 % výdavkov štátneho rozpočtu (mil. eur)</t>
  </si>
  <si>
    <t>1. Hotovostné výdavky štátneho rozpočtu na rok 2014</t>
  </si>
  <si>
    <t>2. Výdavky na správu štátneho dlhu</t>
  </si>
  <si>
    <t>3. Prostriedky Európskej únie</t>
  </si>
  <si>
    <t>4. Prostriedky štátneho rozpočtu na financovanie spoločných programov SR a EÚ</t>
  </si>
  <si>
    <t>5. Odvody do Európskej únie</t>
  </si>
  <si>
    <t>6. Transfery Sociálnej poisťovni</t>
  </si>
  <si>
    <t>7. Výdavky na likvidáciu škôd spôsobených živelnými pohromami</t>
  </si>
  <si>
    <t>8. Výdavky podliehajúce viazaniu (1-2-3-4-5-6-7)</t>
  </si>
  <si>
    <t>9. Suma viazania 3 % výdavkov</t>
  </si>
  <si>
    <t xml:space="preserve"> - v % HDP</t>
  </si>
  <si>
    <t>Tab 19: Prehľad čerpania rezerv (tis. eur)</t>
  </si>
  <si>
    <t>stav k 30.4.2014</t>
  </si>
  <si>
    <t>rozdiel</t>
  </si>
  <si>
    <t>1. Rezerva vlády</t>
  </si>
  <si>
    <t>2. Rezerva predsedu vlády</t>
  </si>
  <si>
    <t>3. Spolu (1+2)</t>
  </si>
  <si>
    <t>Tab 20: Zmrazenie výdavkov verejnej správy (ESA 95, mil. eur)</t>
  </si>
  <si>
    <t>1. Nominálne konsolidované výdavky VS</t>
  </si>
  <si>
    <t>6. Výdavky na likvidáciu škôd spôsobených živelnými pohromami</t>
  </si>
  <si>
    <t>7. Upravené výdavky (1-2-3-4-5-6)</t>
  </si>
  <si>
    <t>8. Potrebná zmena výdavkov</t>
  </si>
  <si>
    <t>Tab 21: Potenciálny vplyv zmrazenia výdavkov na saldo a dlh (ESA 95, mil. eur)</t>
  </si>
  <si>
    <t>1. Potrebná zmena výdavkov (dodržanie zmrazenia výdavkov)</t>
  </si>
  <si>
    <t>2. Potreba opatrení na splenie cieľov v PS 2014-2017</t>
  </si>
  <si>
    <t>3. Predpoklad zmeny cieľov (1-2)</t>
  </si>
  <si>
    <t>4. Nové ciele salda VS (3+p.m.)</t>
  </si>
  <si>
    <t>5. Odhad vplyvu na dlh</t>
  </si>
  <si>
    <t>p.m. ciele v programe stability</t>
  </si>
  <si>
    <t>(mil. eur)</t>
  </si>
  <si>
    <t>skutočnosť (ZÚ VS 2007-2013)</t>
  </si>
  <si>
    <t>rozpočet (RVS 2014-2016)</t>
  </si>
  <si>
    <t>dočerpanie</t>
  </si>
  <si>
    <t>(% HDP)</t>
  </si>
  <si>
    <t>skutočnosť</t>
  </si>
  <si>
    <t>rozpočet</t>
  </si>
  <si>
    <t>Graf 8: Príspevky k medziročnej zmene dlhu verejnej správy (% HDP)</t>
  </si>
  <si>
    <t>existujúci dlh a fiškálna politika</t>
  </si>
  <si>
    <t>medzinárodné záväzky z EFSF a ESM</t>
  </si>
  <si>
    <t>zásoba likvidity pre riadenie dlhu</t>
  </si>
  <si>
    <t>mimoriadne splátky dlhu</t>
  </si>
  <si>
    <t>medziročná zmena dlhu</t>
  </si>
  <si>
    <t>Graf 11: Prognóza dlhu a hranice dlhovej brzy (% HDP)</t>
  </si>
  <si>
    <t>2014 OS</t>
  </si>
  <si>
    <t>Hranica 1</t>
  </si>
  <si>
    <t>Hranica 2</t>
  </si>
  <si>
    <t>Hranica 3</t>
  </si>
  <si>
    <t>Hranica 4</t>
  </si>
  <si>
    <t>Hranica 5</t>
  </si>
  <si>
    <t>Graf 12: Ilustrácia zmien v NPC scenári (% HDP)</t>
  </si>
  <si>
    <t>NPC saldo (z 2013)</t>
  </si>
  <si>
    <t>NPC saldo (z 2014)</t>
  </si>
  <si>
    <t>Ukazovateľ (v %)</t>
  </si>
  <si>
    <t>Skut.</t>
  </si>
  <si>
    <t>Prognóza (február 2014)</t>
  </si>
  <si>
    <t>Rozdiel oproti septembru 2013</t>
  </si>
  <si>
    <t>HDP, reálny rast</t>
  </si>
  <si>
    <t>Inflácia, priemerná ročná; CPI</t>
  </si>
  <si>
    <t>Nominálna mzda, rast</t>
  </si>
  <si>
    <t>Reálna mzda, rast</t>
  </si>
  <si>
    <t>Zamestnanosť (ESA), rast</t>
  </si>
  <si>
    <t>Miera nezamestnanosti (VZPS)</t>
  </si>
  <si>
    <t>Spotreba domácností, reálny rast</t>
  </si>
  <si>
    <t>Investície, reálny rast</t>
  </si>
  <si>
    <t>Export tovarov a služieb, reálny rast</t>
  </si>
  <si>
    <t>Zdroj: NBS, ŠÚ SR, MF SR</t>
  </si>
  <si>
    <t>Date</t>
  </si>
  <si>
    <t>ZEW</t>
  </si>
  <si>
    <t>IFO</t>
  </si>
  <si>
    <t>IFO+3M</t>
  </si>
  <si>
    <t>ŠÚ SR - zahr. dopyt</t>
  </si>
  <si>
    <t>export tovary yoy</t>
  </si>
  <si>
    <t>Export tovarov</t>
  </si>
  <si>
    <t>ZEW+6</t>
  </si>
  <si>
    <t>ŠÚ SR - zahr. dopyt (3m priemer)</t>
  </si>
  <si>
    <t>Vývoz tovarov</t>
  </si>
  <si>
    <t>Export tovarov (yoy-3M)</t>
  </si>
  <si>
    <t>NBS (marec)</t>
  </si>
  <si>
    <t>VpMP (feb.)</t>
  </si>
  <si>
    <t>MMF (apríl)</t>
  </si>
  <si>
    <t>EK (máj)</t>
  </si>
  <si>
    <t>OECD (máj)</t>
  </si>
  <si>
    <t>rast inflácia</t>
  </si>
  <si>
    <t xml:space="preserve">NBS </t>
  </si>
  <si>
    <t>VpMP</t>
  </si>
  <si>
    <t xml:space="preserve">MMF </t>
  </si>
  <si>
    <t xml:space="preserve">EK </t>
  </si>
  <si>
    <t xml:space="preserve">OECD </t>
  </si>
  <si>
    <t>Graf 3: Príjmy z fondov EÚ – 2. PO, štrukturálne fondy a Kohézny fond</t>
  </si>
  <si>
    <t>Graf 5: Veľkosť potrebných opatrení (% HDP)</t>
  </si>
  <si>
    <t>Graf 5</t>
  </si>
  <si>
    <t>Graf 4: Vývoj salda za predpokladu nezmenených politík (% HDP)</t>
  </si>
  <si>
    <t>Graf 7: Zmena vo fiškálnom impulze VRVS (2015-2017) oproti RVS (2014-2016) (% HDP)</t>
  </si>
  <si>
    <t xml:space="preserve">Graf 6: Fiškálny impulz v rokoch 2013-2017 (% HDP) </t>
  </si>
  <si>
    <t xml:space="preserve">Graf 10: Aktuálne prognózy inflácie a ekonomického rastu </t>
  </si>
  <si>
    <t>Graf 9: Predstihové indikátory vývozu SR</t>
  </si>
  <si>
    <t xml:space="preserve">Tab 6: Makroekonomická prognóza Výboru pre makroekonomické prognózy </t>
  </si>
  <si>
    <t>Tab 7: Vývoj podielu daní a odvodov na HDP</t>
  </si>
  <si>
    <t>2012 S</t>
  </si>
  <si>
    <t>2013 E</t>
  </si>
  <si>
    <t>2014 R</t>
  </si>
  <si>
    <t>2015 R</t>
  </si>
  <si>
    <t>2016 R</t>
  </si>
  <si>
    <t>1. Daňové príjmy v základnom scenári</t>
  </si>
  <si>
    <t>2. Nová legislatíva oproti RVS 2013-2015</t>
  </si>
  <si>
    <t xml:space="preserve"> - z toho trvalé opatrenia</t>
  </si>
  <si>
    <r>
      <t xml:space="preserve"> - z toho dočasné opatrenia 1</t>
    </r>
    <r>
      <rPr>
        <i/>
        <vertAlign val="superscript"/>
        <sz val="9"/>
        <color theme="1"/>
        <rFont val="Constantia"/>
        <family val="1"/>
        <charset val="238"/>
      </rPr>
      <t>)</t>
    </r>
  </si>
  <si>
    <t>3. Ostatné jednorazové efekty</t>
  </si>
  <si>
    <t>SPOLU</t>
  </si>
  <si>
    <t>1) Jednorazové navýšenie príjmov osobitného odvodu regulovaných odvetví v roku 2014 o 176 mil. eur</t>
  </si>
  <si>
    <t>Potrebné opatrenia nad rámec Východísk (1-2)</t>
  </si>
  <si>
    <t>b. Ostatné (najmä vplyv indexácie v NPC scenári)</t>
  </si>
  <si>
    <t>a. Špecifikované opatrenia</t>
  </si>
  <si>
    <r>
      <t>Tab 13: Vplyv prevzatia dlhu zdravotníckych zariadení na deficit VS</t>
    </r>
    <r>
      <rPr>
        <b/>
        <sz val="10"/>
        <color rgb="FF13B5EA"/>
        <rFont val="Times New Roman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(mil. eur)</t>
    </r>
  </si>
  <si>
    <t>3. Upravené saldo - NPC scenár (1-2)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</si>
</sst>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3" formatCode="_-* #,##0.00\ _€_-;\-* #,##0.00\ _€_-;_-* &quot;-&quot;??\ _€_-;_-@_-"/>
    <numFmt numFmtId="164" formatCode="_-* #,##0.00\ _S_k_-;\-* #,##0.00\ _S_k_-;_-* &quot;-&quot;??\ _S_k_-;_-@_-"/>
    <numFmt numFmtId="165" formatCode="_-* #,##0.00\ &quot;Kč&quot;_-;\-* #,##0.00\ &quot;Kč&quot;_-;_-* &quot;-&quot;??\ &quot;Kč&quot;_-;_-@_-"/>
    <numFmt numFmtId="166" formatCode="#,##0.0"/>
    <numFmt numFmtId="167" formatCode="0.0"/>
    <numFmt numFmtId="168" formatCode="#,##0.000"/>
    <numFmt numFmtId="169" formatCode="_(* #,##0.00_);_(* \(#,##0.00\);_(* &quot;-&quot;??_);_(@_)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#,##0\ &quot;SIT&quot;;\-#,##0\ &quot;SIT&quot;"/>
    <numFmt numFmtId="176" formatCode="_-[$€-2]* #,##0.00_-;\-[$€-2]* #,##0.00_-;_-[$€-2]* &quot;-&quot;??_-"/>
    <numFmt numFmtId="177" formatCode="_-* #,##0_-;\-* #,##0_-;_-* &quot;-&quot;_-;_-@_-"/>
    <numFmt numFmtId="178" formatCode="_-* #,##0.00_-;\-* #,##0.00_-;_-* &quot;-&quot;??_-;_-@_-"/>
    <numFmt numFmtId="179" formatCode="&quot;$&quot;#,##0_);\(&quot;$&quot;#,##0\)"/>
    <numFmt numFmtId="180" formatCode="_-&quot;¢&quot;* #,##0_-;\-&quot;¢&quot;* #,##0_-;_-&quot;¢&quot;* &quot;-&quot;_-;_-@_-"/>
    <numFmt numFmtId="181" formatCode="_-&quot;¢&quot;* #,##0.00_-;\-&quot;¢&quot;* #,##0.00_-;_-&quot;¢&quot;* &quot;-&quot;??_-;_-@_-"/>
    <numFmt numFmtId="182" formatCode="[Black]#,##0.0;[Black]\-#,##0.0;;"/>
    <numFmt numFmtId="183" formatCode="[Black][&gt;0.05]#,##0.0;[Black][&lt;-0.05]\-#,##0.0;;"/>
    <numFmt numFmtId="184" formatCode="[Black][&gt;0.5]#,##0;[Black][&lt;-0.5]\-#,##0;;"/>
    <numFmt numFmtId="185" formatCode="\$#,##0.00\ ;\(\$#,##0.00\)"/>
    <numFmt numFmtId="186" formatCode="0.000"/>
    <numFmt numFmtId="187" formatCode="[$-409]mmm\-yy;@"/>
    <numFmt numFmtId="188" formatCode="_-* #,##0.00\ [$€-1]_-;\-* #,##0.00\ [$€-1]_-;_-* &quot;-&quot;??\ [$€-1]_-"/>
    <numFmt numFmtId="189" formatCode="0.00000"/>
    <numFmt numFmtId="190" formatCode="0.0E+00"/>
    <numFmt numFmtId="191" formatCode="dd/mm/yy;@"/>
    <numFmt numFmtId="192" formatCode="0.0%"/>
    <numFmt numFmtId="193" formatCode="mmm\-yy"/>
  </numFmts>
  <fonts count="97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</font>
    <font>
      <sz val="12"/>
      <name val="Helv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 CE"/>
    </font>
    <font>
      <sz val="10"/>
      <name val="Courier"/>
      <family val="3"/>
    </font>
    <font>
      <sz val="10"/>
      <color indexed="8"/>
      <name val="Arial"/>
      <family val="2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Constant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0"/>
      <color theme="0"/>
      <name val="Constantia"/>
      <family val="1"/>
      <charset val="238"/>
    </font>
    <font>
      <b/>
      <sz val="10"/>
      <color rgb="FF13B5EA"/>
      <name val="Constantia"/>
      <family val="1"/>
      <charset val="238"/>
    </font>
    <font>
      <i/>
      <sz val="8"/>
      <color rgb="FF13B5EA"/>
      <name val="Constantia"/>
      <family val="1"/>
      <charset val="238"/>
    </font>
    <font>
      <b/>
      <sz val="9"/>
      <color rgb="FFFFFFFF"/>
      <name val="Constantia"/>
      <family val="1"/>
      <charset val="238"/>
    </font>
    <font>
      <b/>
      <sz val="9"/>
      <color rgb="FF000000"/>
      <name val="Constantia"/>
      <family val="1"/>
      <charset val="238"/>
    </font>
    <font>
      <sz val="9"/>
      <color rgb="FF000000"/>
      <name val="Constantia"/>
      <family val="1"/>
      <charset val="238"/>
    </font>
    <font>
      <b/>
      <sz val="9"/>
      <color rgb="FF13B5EA"/>
      <name val="Constantia"/>
      <family val="1"/>
      <charset val="238"/>
    </font>
    <font>
      <b/>
      <sz val="10"/>
      <color indexed="9"/>
      <name val="Constantia"/>
      <family val="1"/>
      <charset val="238"/>
    </font>
    <font>
      <sz val="10"/>
      <name val="Constantia"/>
      <family val="1"/>
      <charset val="238"/>
    </font>
    <font>
      <sz val="9"/>
      <name val="Constantia"/>
      <family val="1"/>
      <charset val="238"/>
    </font>
    <font>
      <i/>
      <sz val="8"/>
      <color rgb="FF00B0F0"/>
      <name val="Constantia"/>
      <family val="1"/>
      <charset val="238"/>
    </font>
    <font>
      <i/>
      <sz val="9"/>
      <name val="Constantia"/>
      <family val="1"/>
      <charset val="238"/>
    </font>
    <font>
      <sz val="9"/>
      <color rgb="FF000000"/>
      <name val="Calibri"/>
      <family val="2"/>
      <charset val="238"/>
    </font>
    <font>
      <b/>
      <sz val="10"/>
      <color rgb="FFFFFFFF"/>
      <name val="Constantia"/>
      <family val="1"/>
      <charset val="238"/>
    </font>
    <font>
      <sz val="10"/>
      <color theme="1"/>
      <name val="Constantia"/>
      <family val="1"/>
      <charset val="238"/>
    </font>
    <font>
      <b/>
      <sz val="9"/>
      <color theme="0"/>
      <name val="Constantia"/>
      <family val="1"/>
      <charset val="238"/>
    </font>
    <font>
      <sz val="9"/>
      <color theme="1"/>
      <name val="Constantia"/>
      <family val="1"/>
      <charset val="238"/>
    </font>
    <font>
      <sz val="8"/>
      <color rgb="FF13B5EA"/>
      <name val="Constantia"/>
      <family val="1"/>
      <charset val="238"/>
    </font>
    <font>
      <b/>
      <sz val="10"/>
      <color rgb="FF12BFEA"/>
      <name val="Constantia"/>
      <family val="1"/>
      <charset val="238"/>
    </font>
    <font>
      <b/>
      <sz val="10"/>
      <color indexed="40"/>
      <name val="Constantia"/>
      <family val="1"/>
      <charset val="238"/>
    </font>
    <font>
      <sz val="9"/>
      <color rgb="FFFFFFFF"/>
      <name val="Constantia"/>
      <family val="1"/>
      <charset val="238"/>
    </font>
    <font>
      <b/>
      <sz val="9"/>
      <name val="Constantia"/>
      <family val="1"/>
      <charset val="238"/>
    </font>
    <font>
      <b/>
      <sz val="10"/>
      <name val="Constantia"/>
      <family val="1"/>
      <charset val="238"/>
    </font>
    <font>
      <b/>
      <sz val="9"/>
      <color theme="1"/>
      <name val="Constantia"/>
      <family val="1"/>
      <charset val="238"/>
    </font>
    <font>
      <i/>
      <sz val="9"/>
      <color theme="1"/>
      <name val="Constantia"/>
      <family val="1"/>
      <charset val="238"/>
    </font>
    <font>
      <sz val="9"/>
      <color rgb="FF13B5EA"/>
      <name val="Constantia"/>
      <family val="1"/>
      <charset val="238"/>
    </font>
    <font>
      <sz val="9"/>
      <name val="times new roman"/>
      <family val="1"/>
      <charset val="238"/>
    </font>
    <font>
      <sz val="8"/>
      <name val="Constantia"/>
      <family val="1"/>
      <charset val="238"/>
    </font>
    <font>
      <sz val="9"/>
      <color rgb="FF13B5EA"/>
      <name val="Calibri"/>
      <family val="2"/>
      <charset val="238"/>
    </font>
    <font>
      <b/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8"/>
      <name val="Constantia"/>
      <family val="1"/>
      <charset val="238"/>
    </font>
    <font>
      <sz val="11"/>
      <color theme="1"/>
      <name val="Constantia"/>
      <family val="1"/>
      <charset val="238"/>
    </font>
    <font>
      <sz val="8"/>
      <color theme="1"/>
      <name val="Constantia"/>
      <family val="1"/>
      <charset val="238"/>
    </font>
    <font>
      <b/>
      <sz val="10.5"/>
      <color theme="0"/>
      <name val="Constantia"/>
      <family val="1"/>
      <charset val="238"/>
    </font>
    <font>
      <b/>
      <sz val="9"/>
      <color indexed="8"/>
      <name val="Constantia"/>
      <family val="1"/>
      <charset val="238"/>
    </font>
    <font>
      <i/>
      <sz val="9"/>
      <color indexed="8"/>
      <name val="Constantia"/>
      <family val="1"/>
      <charset val="238"/>
    </font>
    <font>
      <sz val="10"/>
      <color rgb="FF13B5EA"/>
      <name val="Constantia"/>
      <family val="1"/>
      <charset val="238"/>
    </font>
    <font>
      <sz val="9"/>
      <color indexed="9"/>
      <name val="Constantia"/>
      <family val="1"/>
      <charset val="238"/>
    </font>
    <font>
      <b/>
      <sz val="9"/>
      <color indexed="9"/>
      <name val="Constantia"/>
      <family val="1"/>
      <charset val="238"/>
    </font>
    <font>
      <b/>
      <sz val="12"/>
      <color rgb="FF13B5EA"/>
      <name val="Times New Roman"/>
      <family val="1"/>
      <charset val="238"/>
    </font>
    <font>
      <b/>
      <sz val="10"/>
      <color rgb="FF13B5EA"/>
      <name val="Times New Roman"/>
      <family val="1"/>
      <charset val="238"/>
    </font>
    <font>
      <vertAlign val="superscript"/>
      <sz val="9"/>
      <color rgb="FF13B5EA"/>
      <name val="Constantia"/>
      <family val="1"/>
      <charset val="238"/>
    </font>
    <font>
      <vertAlign val="superscript"/>
      <sz val="9"/>
      <color rgb="FF00B0F0"/>
      <name val="Constantia"/>
      <family val="1"/>
      <charset val="238"/>
    </font>
    <font>
      <sz val="10"/>
      <color theme="1"/>
      <name val="Times New Roman"/>
      <family val="1"/>
      <charset val="238"/>
    </font>
    <font>
      <i/>
      <vertAlign val="superscript"/>
      <sz val="8"/>
      <color rgb="FF00B0F0"/>
      <name val="Constantia"/>
      <family val="1"/>
      <charset val="238"/>
    </font>
    <font>
      <i/>
      <sz val="8"/>
      <color rgb="FF13B5EA"/>
      <name val="Constantia"/>
      <family val="1"/>
    </font>
    <font>
      <b/>
      <sz val="9"/>
      <color rgb="FF13B5EA"/>
      <name val="Constantia"/>
      <family val="1"/>
    </font>
    <font>
      <i/>
      <sz val="9"/>
      <color rgb="FF13B5EA"/>
      <name val="Constantia"/>
      <family val="1"/>
    </font>
    <font>
      <sz val="9"/>
      <color theme="1"/>
      <name val="Constantia"/>
      <family val="1"/>
    </font>
    <font>
      <sz val="10"/>
      <color indexed="9"/>
      <name val="Constantia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rgb="FF3366FF"/>
      <name val="Constantia"/>
      <family val="1"/>
      <charset val="238"/>
    </font>
    <font>
      <i/>
      <vertAlign val="superscript"/>
      <sz val="9"/>
      <color theme="1"/>
      <name val="Constantia"/>
      <family val="1"/>
      <charset val="238"/>
    </font>
    <font>
      <i/>
      <sz val="9"/>
      <color rgb="FF13B5EA"/>
      <name val="Constantia"/>
      <family val="1"/>
      <charset val="238"/>
    </font>
    <font>
      <i/>
      <sz val="8"/>
      <color rgb="FF13B5EA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rgb="FF13B5EA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13B5EA"/>
      </bottom>
      <diagonal/>
    </border>
    <border>
      <left/>
      <right/>
      <top style="thin">
        <color rgb="FF13B5EA"/>
      </top>
      <bottom/>
      <diagonal/>
    </border>
    <border>
      <left/>
      <right/>
      <top style="thin">
        <color rgb="FF13B5EA"/>
      </top>
      <bottom style="thin">
        <color rgb="FF13B5EA"/>
      </bottom>
      <diagonal/>
    </border>
    <border>
      <left style="thin">
        <color rgb="FF13B5EA"/>
      </left>
      <right/>
      <top/>
      <bottom/>
      <diagonal/>
    </border>
    <border>
      <left/>
      <right style="thin">
        <color rgb="FF13B5EA"/>
      </right>
      <top/>
      <bottom/>
      <diagonal/>
    </border>
    <border>
      <left style="thin">
        <color rgb="FF13B5EA"/>
      </left>
      <right/>
      <top/>
      <bottom style="thin">
        <color rgb="FF13B5EA"/>
      </bottom>
      <diagonal/>
    </border>
    <border>
      <left/>
      <right style="thin">
        <color rgb="FF13B5EA"/>
      </right>
      <top/>
      <bottom style="thin">
        <color rgb="FF13B5EA"/>
      </bottom>
      <diagonal/>
    </border>
    <border>
      <left style="thin">
        <color rgb="FF13B5EA"/>
      </left>
      <right/>
      <top style="thin">
        <color rgb="FF13B5EA"/>
      </top>
      <bottom style="thin">
        <color rgb="FF13B5EA"/>
      </bottom>
      <diagonal/>
    </border>
    <border>
      <left/>
      <right style="thin">
        <color rgb="FF13B5EA"/>
      </right>
      <top style="thin">
        <color rgb="FF13B5EA"/>
      </top>
      <bottom style="thin">
        <color rgb="FF13B5EA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13B5EA"/>
      </bottom>
      <diagonal/>
    </border>
    <border>
      <left style="medium">
        <color rgb="FF13B5EA"/>
      </left>
      <right/>
      <top/>
      <bottom style="medium">
        <color rgb="FF13B5EA"/>
      </bottom>
      <diagonal/>
    </border>
    <border>
      <left style="medium">
        <color rgb="FF13B5EA"/>
      </left>
      <right/>
      <top/>
      <bottom/>
      <diagonal/>
    </border>
    <border>
      <left/>
      <right style="thin">
        <color rgb="FF13B5EA"/>
      </right>
      <top style="thin">
        <color rgb="FF13B5EA"/>
      </top>
      <bottom/>
      <diagonal/>
    </border>
    <border>
      <left/>
      <right/>
      <top style="medium">
        <color rgb="FF13B5EA"/>
      </top>
      <bottom style="medium">
        <color rgb="FF13B5EA"/>
      </bottom>
      <diagonal/>
    </border>
    <border>
      <left/>
      <right/>
      <top style="medium">
        <color rgb="FF13B5EA"/>
      </top>
      <bottom/>
      <diagonal/>
    </border>
    <border>
      <left style="medium">
        <color rgb="FF13B5EA"/>
      </left>
      <right style="medium">
        <color rgb="FF13B5EA"/>
      </right>
      <top style="medium">
        <color rgb="FF13B5EA"/>
      </top>
      <bottom/>
      <diagonal/>
    </border>
    <border>
      <left/>
      <right style="medium">
        <color rgb="FF13B5EA"/>
      </right>
      <top style="medium">
        <color rgb="FF13B5EA"/>
      </top>
      <bottom/>
      <diagonal/>
    </border>
    <border>
      <left/>
      <right/>
      <top style="thin">
        <color rgb="FF13B5EA"/>
      </top>
      <bottom style="medium">
        <color rgb="FF13B5EA"/>
      </bottom>
      <diagonal/>
    </border>
    <border>
      <left style="medium">
        <color rgb="FF13B5EA"/>
      </left>
      <right style="thin">
        <color theme="0"/>
      </right>
      <top style="thin">
        <color rgb="FF13B5EA"/>
      </top>
      <bottom/>
      <diagonal/>
    </border>
    <border>
      <left style="thin">
        <color theme="0"/>
      </left>
      <right/>
      <top style="medium">
        <color rgb="FF13B5EA"/>
      </top>
      <bottom/>
      <diagonal/>
    </border>
    <border>
      <left/>
      <right style="thin">
        <color theme="0"/>
      </right>
      <top style="medium">
        <color rgb="FF13B5EA"/>
      </top>
      <bottom/>
      <diagonal/>
    </border>
    <border>
      <left style="medium">
        <color rgb="FF13B5EA"/>
      </left>
      <right style="thin">
        <color theme="0"/>
      </right>
      <top/>
      <bottom/>
      <diagonal/>
    </border>
    <border>
      <left style="thin">
        <color rgb="FF13B5EA"/>
      </left>
      <right style="thin">
        <color rgb="FF13B5EA"/>
      </right>
      <top style="thin">
        <color rgb="FF13B5EA"/>
      </top>
      <bottom style="thin">
        <color rgb="FF13B5EA"/>
      </bottom>
      <diagonal/>
    </border>
    <border>
      <left style="thin">
        <color rgb="FF13B5EA"/>
      </left>
      <right/>
      <top style="thin">
        <color rgb="FF13B5EA"/>
      </top>
      <bottom/>
      <diagonal/>
    </border>
    <border>
      <left style="thin">
        <color rgb="FF13B5EA"/>
      </left>
      <right style="thin">
        <color theme="0"/>
      </right>
      <top style="thin">
        <color rgb="FF13B5EA"/>
      </top>
      <bottom style="thin">
        <color rgb="FF13B5EA"/>
      </bottom>
      <diagonal/>
    </border>
    <border>
      <left style="thin">
        <color rgb="FF13B5EA"/>
      </left>
      <right style="thin">
        <color rgb="FF13B5EA"/>
      </right>
      <top/>
      <bottom/>
      <diagonal/>
    </border>
    <border>
      <left style="thin">
        <color rgb="FF13B5EA"/>
      </left>
      <right style="thin">
        <color rgb="FF13B5EA"/>
      </right>
      <top style="thin">
        <color rgb="FF13B5EA"/>
      </top>
      <bottom/>
      <diagonal/>
    </border>
    <border>
      <left style="thin">
        <color rgb="FF13B5EA"/>
      </left>
      <right style="thin">
        <color rgb="FF13B5EA"/>
      </right>
      <top/>
      <bottom style="thin">
        <color rgb="FF13B5EA"/>
      </bottom>
      <diagonal/>
    </border>
  </borders>
  <cellStyleXfs count="126">
    <xf numFmtId="0" fontId="0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7" fillId="0" borderId="1" applyNumberFormat="0" applyFont="0" applyFill="0" applyAlignment="0" applyProtection="0"/>
    <xf numFmtId="3" fontId="8" fillId="2" borderId="0" applyFont="0" applyFill="0" applyBorder="0" applyAlignment="0" applyProtection="0"/>
    <xf numFmtId="175" fontId="8" fillId="2" borderId="0" applyFont="0" applyFill="0" applyBorder="0" applyAlignment="0" applyProtection="0"/>
    <xf numFmtId="164" fontId="22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8" fillId="2" borderId="0" applyFont="0" applyFill="0" applyBorder="0" applyAlignment="0" applyProtection="0"/>
    <xf numFmtId="0" fontId="7" fillId="0" borderId="0" applyFont="0" applyFill="0" applyBorder="0" applyAlignment="0" applyProtection="0"/>
    <xf numFmtId="176" fontId="8" fillId="0" borderId="0" applyFont="0" applyFill="0" applyBorder="0" applyAlignment="0" applyProtection="0"/>
    <xf numFmtId="3" fontId="5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/>
    <xf numFmtId="3" fontId="4" fillId="0" borderId="0" applyFont="0" applyFill="0" applyBorder="0" applyAlignment="0" applyProtection="0">
      <alignment vertical="top"/>
    </xf>
    <xf numFmtId="3" fontId="4" fillId="0" borderId="0" applyFont="0" applyFill="0" applyBorder="0" applyAlignment="0" applyProtection="0">
      <alignment vertical="top"/>
    </xf>
    <xf numFmtId="3" fontId="4" fillId="0" borderId="0" applyFont="0" applyFill="0" applyBorder="0" applyAlignment="0" applyProtection="0">
      <alignment vertical="top"/>
    </xf>
    <xf numFmtId="3" fontId="4" fillId="0" borderId="0" applyFont="0" applyFill="0" applyBorder="0" applyAlignment="0" applyProtection="0">
      <alignment vertical="top"/>
    </xf>
    <xf numFmtId="2" fontId="8" fillId="2" borderId="0" applyFont="0" applyFill="0" applyBorder="0" applyAlignment="0" applyProtection="0"/>
    <xf numFmtId="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10" fillId="2" borderId="0" applyNumberFormat="0" applyFont="0" applyFill="0" applyAlignment="0" applyProtection="0"/>
    <xf numFmtId="0" fontId="11" fillId="2" borderId="0" applyNumberFormat="0" applyFont="0" applyFill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>
      <alignment vertical="top"/>
    </xf>
    <xf numFmtId="179" fontId="7" fillId="0" borderId="0" applyFont="0" applyFill="0" applyBorder="0" applyAlignment="0" applyProtection="0"/>
    <xf numFmtId="179" fontId="4" fillId="0" borderId="0" applyFont="0" applyFill="0" applyBorder="0" applyAlignment="0" applyProtection="0">
      <alignment vertical="top"/>
    </xf>
    <xf numFmtId="179" fontId="4" fillId="0" borderId="0" applyFont="0" applyFill="0" applyBorder="0" applyAlignment="0" applyProtection="0">
      <alignment vertical="top"/>
    </xf>
    <xf numFmtId="179" fontId="4" fillId="0" borderId="0" applyFont="0" applyFill="0" applyBorder="0" applyAlignment="0" applyProtection="0">
      <alignment vertical="top"/>
    </xf>
    <xf numFmtId="179" fontId="4" fillId="0" borderId="0" applyFont="0" applyFill="0" applyBorder="0" applyAlignment="0" applyProtection="0">
      <alignment vertical="top"/>
    </xf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7" fillId="0" borderId="0"/>
    <xf numFmtId="0" fontId="14" fillId="0" borderId="0"/>
    <xf numFmtId="0" fontId="37" fillId="0" borderId="0"/>
    <xf numFmtId="187" fontId="31" fillId="0" borderId="0"/>
    <xf numFmtId="0" fontId="35" fillId="0" borderId="0"/>
    <xf numFmtId="0" fontId="2" fillId="0" borderId="0"/>
    <xf numFmtId="0" fontId="3" fillId="0" borderId="0"/>
    <xf numFmtId="0" fontId="24" fillId="0" borderId="0"/>
    <xf numFmtId="0" fontId="8" fillId="0" borderId="0"/>
    <xf numFmtId="188" fontId="4" fillId="0" borderId="0"/>
    <xf numFmtId="0" fontId="36" fillId="0" borderId="0"/>
    <xf numFmtId="0" fontId="27" fillId="0" borderId="0"/>
    <xf numFmtId="0" fontId="4" fillId="0" borderId="0"/>
    <xf numFmtId="0" fontId="33" fillId="0" borderId="0"/>
    <xf numFmtId="0" fontId="32" fillId="0" borderId="0"/>
    <xf numFmtId="0" fontId="8" fillId="0" borderId="0"/>
    <xf numFmtId="0" fontId="35" fillId="0" borderId="0"/>
    <xf numFmtId="0" fontId="35" fillId="0" borderId="0"/>
    <xf numFmtId="0" fontId="36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8" fillId="0" borderId="0"/>
    <xf numFmtId="0" fontId="35" fillId="0" borderId="0"/>
    <xf numFmtId="0" fontId="35" fillId="0" borderId="0"/>
    <xf numFmtId="0" fontId="25" fillId="0" borderId="0"/>
    <xf numFmtId="0" fontId="4" fillId="0" borderId="0"/>
    <xf numFmtId="0" fontId="8" fillId="0" borderId="0"/>
    <xf numFmtId="0" fontId="5" fillId="0" borderId="0"/>
    <xf numFmtId="0" fontId="4" fillId="0" borderId="0"/>
    <xf numFmtId="9" fontId="23" fillId="0" borderId="0" applyFont="0" applyFill="0" applyBorder="0" applyAlignment="0" applyProtection="0"/>
    <xf numFmtId="9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8" fillId="3" borderId="2" applyNumberFormat="0" applyProtection="0">
      <alignment horizontal="left" vertical="center" indent="1"/>
    </xf>
    <xf numFmtId="0" fontId="8" fillId="4" borderId="2" applyNumberFormat="0" applyProtection="0">
      <alignment horizontal="left" vertical="center" indent="1"/>
    </xf>
    <xf numFmtId="4" fontId="15" fillId="5" borderId="2" applyNumberFormat="0" applyProtection="0">
      <alignment horizontal="right" vertical="center"/>
    </xf>
    <xf numFmtId="4" fontId="15" fillId="6" borderId="2" applyNumberFormat="0" applyProtection="0">
      <alignment horizontal="left" vertical="center" indent="1"/>
    </xf>
    <xf numFmtId="0" fontId="8" fillId="0" borderId="0" applyNumberFormat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8" fillId="0" borderId="0">
      <alignment horizontal="right"/>
    </xf>
    <xf numFmtId="0" fontId="19" fillId="0" borderId="0" applyProtection="0"/>
    <xf numFmtId="185" fontId="19" fillId="0" borderId="0" applyProtection="0"/>
    <xf numFmtId="0" fontId="20" fillId="0" borderId="0" applyProtection="0"/>
    <xf numFmtId="0" fontId="21" fillId="0" borderId="0" applyProtection="0"/>
    <xf numFmtId="0" fontId="19" fillId="0" borderId="3" applyProtection="0"/>
    <xf numFmtId="0" fontId="19" fillId="0" borderId="0"/>
    <xf numFmtId="10" fontId="19" fillId="0" borderId="0" applyProtection="0"/>
    <xf numFmtId="0" fontId="19" fillId="0" borderId="0"/>
    <xf numFmtId="2" fontId="19" fillId="0" borderId="0" applyProtection="0"/>
    <xf numFmtId="4" fontId="19" fillId="0" borderId="0" applyProtection="0"/>
    <xf numFmtId="0" fontId="8" fillId="0" borderId="0"/>
    <xf numFmtId="0" fontId="37" fillId="0" borderId="0"/>
    <xf numFmtId="0" fontId="37" fillId="0" borderId="0"/>
    <xf numFmtId="0" fontId="8" fillId="0" borderId="0"/>
    <xf numFmtId="0" fontId="35" fillId="0" borderId="0"/>
    <xf numFmtId="187" fontId="8" fillId="0" borderId="0"/>
    <xf numFmtId="0" fontId="35" fillId="0" borderId="0"/>
    <xf numFmtId="164" fontId="8" fillId="0" borderId="0" applyFont="0" applyFill="0" applyBorder="0" applyAlignment="0" applyProtection="0"/>
    <xf numFmtId="187" fontId="30" fillId="0" borderId="0"/>
    <xf numFmtId="187" fontId="8" fillId="0" borderId="0"/>
    <xf numFmtId="0" fontId="8" fillId="0" borderId="0"/>
    <xf numFmtId="0" fontId="8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1" fillId="0" borderId="0"/>
    <xf numFmtId="0" fontId="8" fillId="0" borderId="0"/>
    <xf numFmtId="0" fontId="8" fillId="0" borderId="0"/>
    <xf numFmtId="0" fontId="8" fillId="0" borderId="0"/>
  </cellStyleXfs>
  <cellXfs count="550">
    <xf numFmtId="0" fontId="0" fillId="0" borderId="0" xfId="0"/>
    <xf numFmtId="0" fontId="1" fillId="0" borderId="0" xfId="0" applyFont="1"/>
    <xf numFmtId="0" fontId="1" fillId="0" borderId="0" xfId="0" applyFont="1" applyFill="1"/>
    <xf numFmtId="3" fontId="34" fillId="0" borderId="0" xfId="0" applyNumberFormat="1" applyFont="1" applyBorder="1" applyAlignment="1">
      <alignment vertical="center"/>
    </xf>
    <xf numFmtId="3" fontId="34" fillId="0" borderId="5" xfId="0" applyNumberFormat="1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167" fontId="34" fillId="0" borderId="0" xfId="84" applyNumberFormat="1" applyFont="1" applyBorder="1" applyAlignment="1">
      <alignment vertical="center"/>
    </xf>
    <xf numFmtId="0" fontId="34" fillId="0" borderId="5" xfId="0" applyFont="1" applyBorder="1" applyAlignment="1">
      <alignment horizontal="left" vertical="center"/>
    </xf>
    <xf numFmtId="167" fontId="34" fillId="0" borderId="5" xfId="84" applyNumberFormat="1" applyFont="1" applyBorder="1" applyAlignment="1">
      <alignment vertical="center"/>
    </xf>
    <xf numFmtId="4" fontId="28" fillId="0" borderId="0" xfId="0" applyNumberFormat="1" applyFont="1"/>
    <xf numFmtId="0" fontId="29" fillId="0" borderId="0" xfId="0" applyFont="1" applyBorder="1"/>
    <xf numFmtId="0" fontId="1" fillId="0" borderId="0" xfId="0" applyFont="1" applyBorder="1"/>
    <xf numFmtId="166" fontId="1" fillId="0" borderId="0" xfId="9" applyNumberFormat="1" applyFont="1" applyFill="1" applyBorder="1" applyAlignment="1"/>
    <xf numFmtId="0" fontId="34" fillId="0" borderId="5" xfId="0" applyFont="1" applyBorder="1" applyAlignment="1">
      <alignment horizontal="left" vertical="center" indent="4"/>
    </xf>
    <xf numFmtId="0" fontId="34" fillId="0" borderId="0" xfId="0" applyFont="1" applyBorder="1" applyAlignment="1">
      <alignment horizontal="left" vertical="center" indent="2"/>
    </xf>
    <xf numFmtId="0" fontId="34" fillId="0" borderId="0" xfId="0" applyFont="1" applyBorder="1" applyAlignment="1">
      <alignment horizontal="left" vertical="center" indent="4"/>
    </xf>
    <xf numFmtId="0" fontId="34" fillId="0" borderId="5" xfId="0" applyFont="1" applyBorder="1" applyAlignment="1">
      <alignment horizontal="left" vertical="center" indent="2"/>
    </xf>
    <xf numFmtId="0" fontId="38" fillId="7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4" fillId="0" borderId="6" xfId="0" applyFont="1" applyBorder="1" applyAlignment="1">
      <alignment horizontal="left" vertical="center"/>
    </xf>
    <xf numFmtId="3" fontId="34" fillId="0" borderId="6" xfId="0" applyNumberFormat="1" applyFont="1" applyBorder="1" applyAlignment="1">
      <alignment vertical="center"/>
    </xf>
    <xf numFmtId="0" fontId="1" fillId="7" borderId="0" xfId="0" applyFont="1" applyFill="1"/>
    <xf numFmtId="0" fontId="34" fillId="0" borderId="7" xfId="0" applyFont="1" applyBorder="1" applyAlignment="1">
      <alignment horizontal="left" vertical="center"/>
    </xf>
    <xf numFmtId="0" fontId="38" fillId="7" borderId="0" xfId="0" applyFont="1" applyFill="1" applyBorder="1" applyAlignment="1">
      <alignment horizontal="right" vertical="center"/>
    </xf>
    <xf numFmtId="0" fontId="38" fillId="7" borderId="14" xfId="0" applyFont="1" applyFill="1" applyBorder="1" applyAlignment="1">
      <alignment horizontal="right" vertical="center"/>
    </xf>
    <xf numFmtId="3" fontId="34" fillId="0" borderId="0" xfId="0" applyNumberFormat="1" applyFont="1" applyBorder="1" applyAlignment="1">
      <alignment horizontal="right" vertical="center" indent="1"/>
    </xf>
    <xf numFmtId="1" fontId="34" fillId="0" borderId="0" xfId="84" applyNumberFormat="1" applyFont="1" applyBorder="1" applyAlignment="1">
      <alignment horizontal="right" vertical="center" indent="1"/>
    </xf>
    <xf numFmtId="3" fontId="34" fillId="0" borderId="8" xfId="0" applyNumberFormat="1" applyFont="1" applyBorder="1" applyAlignment="1">
      <alignment horizontal="right" vertical="center" indent="1"/>
    </xf>
    <xf numFmtId="1" fontId="34" fillId="0" borderId="9" xfId="84" applyNumberFormat="1" applyFont="1" applyBorder="1" applyAlignment="1">
      <alignment horizontal="right" vertical="center" indent="1"/>
    </xf>
    <xf numFmtId="3" fontId="34" fillId="0" borderId="5" xfId="0" applyNumberFormat="1" applyFont="1" applyBorder="1" applyAlignment="1">
      <alignment horizontal="right" vertical="center" indent="1"/>
    </xf>
    <xf numFmtId="1" fontId="34" fillId="0" borderId="5" xfId="84" applyNumberFormat="1" applyFont="1" applyBorder="1" applyAlignment="1">
      <alignment horizontal="right" vertical="center" indent="1"/>
    </xf>
    <xf numFmtId="3" fontId="34" fillId="0" borderId="10" xfId="0" applyNumberFormat="1" applyFont="1" applyBorder="1" applyAlignment="1">
      <alignment horizontal="right" vertical="center" indent="1"/>
    </xf>
    <xf numFmtId="1" fontId="34" fillId="0" borderId="11" xfId="84" applyNumberFormat="1" applyFont="1" applyBorder="1" applyAlignment="1">
      <alignment horizontal="right" vertical="center" indent="1"/>
    </xf>
    <xf numFmtId="3" fontId="34" fillId="0" borderId="7" xfId="0" applyNumberFormat="1" applyFont="1" applyBorder="1" applyAlignment="1">
      <alignment horizontal="right" vertical="center" indent="1"/>
    </xf>
    <xf numFmtId="1" fontId="34" fillId="0" borderId="7" xfId="84" applyNumberFormat="1" applyFont="1" applyBorder="1" applyAlignment="1">
      <alignment horizontal="right" vertical="center" indent="1"/>
    </xf>
    <xf numFmtId="3" fontId="34" fillId="0" borderId="12" xfId="0" applyNumberFormat="1" applyFont="1" applyBorder="1" applyAlignment="1">
      <alignment horizontal="right" vertical="center" indent="1"/>
    </xf>
    <xf numFmtId="1" fontId="34" fillId="0" borderId="13" xfId="84" applyNumberFormat="1" applyFont="1" applyBorder="1" applyAlignment="1">
      <alignment horizontal="right" vertical="center" indent="1"/>
    </xf>
    <xf numFmtId="0" fontId="38" fillId="7" borderId="0" xfId="0" applyFont="1" applyFill="1" applyBorder="1" applyAlignment="1">
      <alignment horizontal="right" vertical="center" indent="1"/>
    </xf>
    <xf numFmtId="0" fontId="38" fillId="7" borderId="15" xfId="0" applyFont="1" applyFill="1" applyBorder="1" applyAlignment="1">
      <alignment horizontal="right" vertical="center" indent="1"/>
    </xf>
    <xf numFmtId="0" fontId="8" fillId="0" borderId="0" xfId="108"/>
    <xf numFmtId="0" fontId="4" fillId="0" borderId="0" xfId="108" applyFont="1" applyAlignment="1">
      <alignment vertical="center"/>
    </xf>
    <xf numFmtId="0" fontId="45" fillId="7" borderId="0" xfId="109" applyFont="1" applyFill="1" applyAlignment="1">
      <alignment vertical="center" wrapText="1"/>
    </xf>
    <xf numFmtId="0" fontId="45" fillId="7" borderId="0" xfId="109" applyFont="1" applyFill="1" applyAlignment="1">
      <alignment horizontal="center" vertical="center"/>
    </xf>
    <xf numFmtId="167" fontId="46" fillId="0" borderId="0" xfId="109" applyNumberFormat="1" applyFont="1" applyFill="1" applyBorder="1" applyAlignment="1">
      <alignment horizontal="center"/>
    </xf>
    <xf numFmtId="0" fontId="38" fillId="7" borderId="0" xfId="109" applyFont="1" applyFill="1" applyAlignment="1">
      <alignment horizontal="center" vertical="center"/>
    </xf>
    <xf numFmtId="0" fontId="47" fillId="0" borderId="0" xfId="108" applyFont="1" applyAlignment="1">
      <alignment vertical="center"/>
    </xf>
    <xf numFmtId="0" fontId="0" fillId="0" borderId="0" xfId="0" applyAlignment="1">
      <alignment vertical="center"/>
    </xf>
    <xf numFmtId="0" fontId="49" fillId="0" borderId="0" xfId="108" applyFont="1" applyAlignment="1">
      <alignment horizontal="left" vertical="center" indent="1"/>
    </xf>
    <xf numFmtId="2" fontId="44" fillId="0" borderId="0" xfId="108" applyNumberFormat="1" applyFont="1" applyFill="1" applyAlignment="1">
      <alignment horizontal="center" vertical="center"/>
    </xf>
    <xf numFmtId="2" fontId="47" fillId="0" borderId="0" xfId="108" applyNumberFormat="1" applyFont="1" applyFill="1" applyAlignment="1">
      <alignment horizontal="center" vertical="center"/>
    </xf>
    <xf numFmtId="2" fontId="49" fillId="0" borderId="0" xfId="108" applyNumberFormat="1" applyFont="1" applyFill="1" applyAlignment="1">
      <alignment horizontal="center" vertical="center"/>
    </xf>
    <xf numFmtId="0" fontId="47" fillId="0" borderId="0" xfId="108" applyFont="1" applyBorder="1" applyAlignment="1">
      <alignment vertical="center"/>
    </xf>
    <xf numFmtId="0" fontId="44" fillId="0" borderId="5" xfId="108" applyFont="1" applyBorder="1" applyAlignment="1">
      <alignment vertical="center"/>
    </xf>
    <xf numFmtId="0" fontId="41" fillId="7" borderId="0" xfId="108" applyFont="1" applyFill="1" applyBorder="1" applyAlignment="1">
      <alignment vertical="center"/>
    </xf>
    <xf numFmtId="0" fontId="0" fillId="0" borderId="0" xfId="0" applyFill="1" applyAlignment="1">
      <alignment vertical="center"/>
    </xf>
    <xf numFmtId="2" fontId="47" fillId="0" borderId="0" xfId="108" applyNumberFormat="1" applyFont="1" applyFill="1" applyBorder="1" applyAlignment="1">
      <alignment horizontal="center" vertical="center"/>
    </xf>
    <xf numFmtId="2" fontId="44" fillId="0" borderId="5" xfId="108" applyNumberFormat="1" applyFont="1" applyFill="1" applyBorder="1" applyAlignment="1">
      <alignment horizontal="center" vertical="center"/>
    </xf>
    <xf numFmtId="2" fontId="44" fillId="0" borderId="0" xfId="108" applyNumberFormat="1" applyFont="1" applyFill="1" applyBorder="1" applyAlignment="1">
      <alignment horizontal="center" vertical="center"/>
    </xf>
    <xf numFmtId="2" fontId="49" fillId="0" borderId="0" xfId="108" applyNumberFormat="1" applyFont="1" applyFill="1" applyBorder="1" applyAlignment="1">
      <alignment horizontal="center" vertical="center"/>
    </xf>
    <xf numFmtId="2" fontId="44" fillId="0" borderId="8" xfId="108" applyNumberFormat="1" applyFont="1" applyFill="1" applyBorder="1" applyAlignment="1">
      <alignment horizontal="center" vertical="center"/>
    </xf>
    <xf numFmtId="2" fontId="44" fillId="0" borderId="9" xfId="108" applyNumberFormat="1" applyFont="1" applyFill="1" applyBorder="1" applyAlignment="1">
      <alignment horizontal="center" vertical="center"/>
    </xf>
    <xf numFmtId="2" fontId="47" fillId="0" borderId="8" xfId="108" applyNumberFormat="1" applyFont="1" applyFill="1" applyBorder="1" applyAlignment="1">
      <alignment horizontal="center" vertical="center"/>
    </xf>
    <xf numFmtId="2" fontId="47" fillId="0" borderId="9" xfId="108" applyNumberFormat="1" applyFont="1" applyFill="1" applyBorder="1" applyAlignment="1">
      <alignment horizontal="center" vertical="center"/>
    </xf>
    <xf numFmtId="2" fontId="49" fillId="0" borderId="8" xfId="108" applyNumberFormat="1" applyFont="1" applyFill="1" applyBorder="1" applyAlignment="1">
      <alignment horizontal="center" vertical="center"/>
    </xf>
    <xf numFmtId="2" fontId="49" fillId="0" borderId="9" xfId="108" applyNumberFormat="1" applyFont="1" applyFill="1" applyBorder="1" applyAlignment="1">
      <alignment horizontal="center" vertical="center"/>
    </xf>
    <xf numFmtId="2" fontId="44" fillId="0" borderId="10" xfId="108" applyNumberFormat="1" applyFont="1" applyFill="1" applyBorder="1" applyAlignment="1">
      <alignment horizontal="center" vertical="center"/>
    </xf>
    <xf numFmtId="2" fontId="44" fillId="0" borderId="11" xfId="108" applyNumberFormat="1" applyFont="1" applyFill="1" applyBorder="1" applyAlignment="1">
      <alignment horizontal="center" vertical="center"/>
    </xf>
    <xf numFmtId="0" fontId="51" fillId="7" borderId="0" xfId="108" applyFont="1" applyFill="1" applyAlignment="1">
      <alignment horizontal="center" vertical="center"/>
    </xf>
    <xf numFmtId="0" fontId="51" fillId="7" borderId="14" xfId="108" applyFont="1" applyFill="1" applyBorder="1" applyAlignment="1">
      <alignment horizontal="center" vertical="center"/>
    </xf>
    <xf numFmtId="0" fontId="51" fillId="7" borderId="0" xfId="108" applyFont="1" applyFill="1" applyBorder="1" applyAlignment="1">
      <alignment horizontal="center" vertical="center"/>
    </xf>
    <xf numFmtId="0" fontId="45" fillId="0" borderId="0" xfId="109" applyFont="1" applyFill="1" applyAlignment="1">
      <alignment horizontal="center" vertical="center"/>
    </xf>
    <xf numFmtId="167" fontId="46" fillId="0" borderId="0" xfId="109" applyNumberFormat="1" applyFont="1" applyFill="1" applyAlignment="1">
      <alignment horizontal="center"/>
    </xf>
    <xf numFmtId="0" fontId="46" fillId="0" borderId="0" xfId="109" applyFont="1" applyAlignment="1">
      <alignment vertical="center"/>
    </xf>
    <xf numFmtId="167" fontId="46" fillId="0" borderId="0" xfId="109" applyNumberFormat="1" applyFont="1" applyFill="1" applyBorder="1" applyAlignment="1">
      <alignment horizontal="center" vertical="center"/>
    </xf>
    <xf numFmtId="189" fontId="0" fillId="0" borderId="0" xfId="0" applyNumberFormat="1" applyAlignment="1">
      <alignment vertical="center"/>
    </xf>
    <xf numFmtId="0" fontId="41" fillId="7" borderId="0" xfId="108" applyFont="1" applyFill="1" applyAlignment="1">
      <alignment horizontal="right" vertical="center" wrapText="1" indent="1"/>
    </xf>
    <xf numFmtId="0" fontId="43" fillId="0" borderId="0" xfId="108" applyFont="1" applyBorder="1" applyAlignment="1">
      <alignment horizontal="left" vertical="center" indent="1"/>
    </xf>
    <xf numFmtId="11" fontId="42" fillId="0" borderId="6" xfId="108" applyNumberFormat="1" applyFont="1" applyBorder="1" applyAlignment="1">
      <alignment vertical="center"/>
    </xf>
    <xf numFmtId="11" fontId="43" fillId="0" borderId="0" xfId="108" applyNumberFormat="1" applyFont="1" applyBorder="1" applyAlignment="1">
      <alignment horizontal="left" vertical="center" indent="1"/>
    </xf>
    <xf numFmtId="0" fontId="44" fillId="0" borderId="0" xfId="108" applyFont="1" applyBorder="1" applyAlignment="1">
      <alignment vertical="center"/>
    </xf>
    <xf numFmtId="0" fontId="44" fillId="0" borderId="0" xfId="108" applyFont="1" applyBorder="1" applyAlignment="1">
      <alignment horizontal="center" vertical="center"/>
    </xf>
    <xf numFmtId="0" fontId="42" fillId="0" borderId="6" xfId="108" applyFont="1" applyBorder="1" applyAlignment="1">
      <alignment vertical="center"/>
    </xf>
    <xf numFmtId="0" fontId="43" fillId="0" borderId="5" xfId="108" applyFont="1" applyBorder="1" applyAlignment="1">
      <alignment horizontal="left" vertical="center" indent="1"/>
    </xf>
    <xf numFmtId="0" fontId="8" fillId="0" borderId="0" xfId="108" applyFill="1"/>
    <xf numFmtId="0" fontId="42" fillId="0" borderId="6" xfId="108" applyFont="1" applyBorder="1" applyAlignment="1">
      <alignment horizontal="left" vertical="center"/>
    </xf>
    <xf numFmtId="190" fontId="43" fillId="0" borderId="0" xfId="108" applyNumberFormat="1" applyFont="1" applyBorder="1" applyAlignment="1">
      <alignment horizontal="left" vertical="center" indent="2"/>
    </xf>
    <xf numFmtId="11" fontId="43" fillId="0" borderId="5" xfId="108" applyNumberFormat="1" applyFont="1" applyBorder="1" applyAlignment="1">
      <alignment horizontal="left" vertical="center" indent="2"/>
    </xf>
    <xf numFmtId="190" fontId="43" fillId="0" borderId="0" xfId="108" applyNumberFormat="1" applyFont="1" applyBorder="1" applyAlignment="1">
      <alignment horizontal="left" vertical="center" indent="4"/>
    </xf>
    <xf numFmtId="0" fontId="43" fillId="0" borderId="0" xfId="108" applyFont="1" applyBorder="1" applyAlignment="1">
      <alignment horizontal="left" vertical="center" indent="2"/>
    </xf>
    <xf numFmtId="0" fontId="43" fillId="0" borderId="0" xfId="108" applyFont="1" applyBorder="1" applyAlignment="1">
      <alignment horizontal="left" vertical="center" indent="4"/>
    </xf>
    <xf numFmtId="0" fontId="52" fillId="0" borderId="0" xfId="109" applyFont="1" applyAlignment="1">
      <alignment vertical="center"/>
    </xf>
    <xf numFmtId="0" fontId="53" fillId="7" borderId="0" xfId="109" applyFont="1" applyFill="1" applyAlignment="1">
      <alignment horizontal="right" vertical="center"/>
    </xf>
    <xf numFmtId="0" fontId="52" fillId="7" borderId="0" xfId="109" applyFont="1" applyFill="1" applyAlignment="1">
      <alignment vertical="center"/>
    </xf>
    <xf numFmtId="0" fontId="54" fillId="0" borderId="0" xfId="109" applyFont="1" applyBorder="1" applyAlignment="1">
      <alignment vertical="center"/>
    </xf>
    <xf numFmtId="3" fontId="54" fillId="0" borderId="0" xfId="109" applyNumberFormat="1" applyFont="1" applyBorder="1" applyAlignment="1">
      <alignment horizontal="right" vertical="center" indent="1"/>
    </xf>
    <xf numFmtId="0" fontId="52" fillId="0" borderId="0" xfId="109" applyFont="1" applyFill="1" applyAlignment="1">
      <alignment vertical="center"/>
    </xf>
    <xf numFmtId="0" fontId="54" fillId="0" borderId="0" xfId="109" applyFont="1" applyBorder="1" applyAlignment="1">
      <alignment horizontal="right" vertical="center" indent="1"/>
    </xf>
    <xf numFmtId="0" fontId="54" fillId="0" borderId="9" xfId="109" applyFont="1" applyBorder="1" applyAlignment="1">
      <alignment horizontal="right" vertical="center" indent="1"/>
    </xf>
    <xf numFmtId="2" fontId="54" fillId="0" borderId="0" xfId="109" applyNumberFormat="1" applyFont="1" applyAlignment="1">
      <alignment horizontal="right" vertical="center" indent="1"/>
    </xf>
    <xf numFmtId="0" fontId="54" fillId="0" borderId="0" xfId="109" applyFont="1" applyBorder="1" applyAlignment="1">
      <alignment horizontal="left" vertical="center" indent="1"/>
    </xf>
    <xf numFmtId="3" fontId="54" fillId="0" borderId="5" xfId="109" applyNumberFormat="1" applyFont="1" applyBorder="1" applyAlignment="1">
      <alignment horizontal="right" vertical="center" indent="1"/>
    </xf>
    <xf numFmtId="167" fontId="54" fillId="0" borderId="5" xfId="109" applyNumberFormat="1" applyFont="1" applyFill="1" applyBorder="1" applyAlignment="1">
      <alignment horizontal="right" vertical="center" indent="1"/>
    </xf>
    <xf numFmtId="0" fontId="54" fillId="0" borderId="6" xfId="109" applyFont="1" applyBorder="1" applyAlignment="1">
      <alignment vertical="center"/>
    </xf>
    <xf numFmtId="0" fontId="54" fillId="0" borderId="6" xfId="109" applyFont="1" applyBorder="1" applyAlignment="1">
      <alignment horizontal="right" vertical="center" indent="1"/>
    </xf>
    <xf numFmtId="0" fontId="54" fillId="0" borderId="19" xfId="109" applyFont="1" applyBorder="1" applyAlignment="1">
      <alignment horizontal="right" vertical="center" indent="1"/>
    </xf>
    <xf numFmtId="2" fontId="54" fillId="0" borderId="6" xfId="109" applyNumberFormat="1" applyFont="1" applyBorder="1" applyAlignment="1">
      <alignment horizontal="right" vertical="center" indent="1"/>
    </xf>
    <xf numFmtId="0" fontId="54" fillId="0" borderId="5" xfId="109" applyFont="1" applyBorder="1" applyAlignment="1">
      <alignment horizontal="left" vertical="center" indent="1"/>
    </xf>
    <xf numFmtId="2" fontId="54" fillId="0" borderId="0" xfId="109" applyNumberFormat="1" applyFont="1" applyBorder="1" applyAlignment="1">
      <alignment horizontal="right" vertical="center" indent="1"/>
    </xf>
    <xf numFmtId="0" fontId="38" fillId="7" borderId="0" xfId="109" applyFont="1" applyFill="1" applyAlignment="1">
      <alignment vertical="center"/>
    </xf>
    <xf numFmtId="0" fontId="38" fillId="7" borderId="0" xfId="109" applyFont="1" applyFill="1" applyAlignment="1">
      <alignment horizontal="right" vertical="center"/>
    </xf>
    <xf numFmtId="0" fontId="54" fillId="0" borderId="5" xfId="109" applyFont="1" applyBorder="1" applyAlignment="1">
      <alignment horizontal="right" vertical="center" indent="1"/>
    </xf>
    <xf numFmtId="0" fontId="54" fillId="0" borderId="11" xfId="109" applyFont="1" applyBorder="1" applyAlignment="1">
      <alignment horizontal="right" vertical="center" indent="1"/>
    </xf>
    <xf numFmtId="2" fontId="54" fillId="0" borderId="5" xfId="109" applyNumberFormat="1" applyFont="1" applyBorder="1" applyAlignment="1">
      <alignment horizontal="right" vertical="center" indent="1"/>
    </xf>
    <xf numFmtId="0" fontId="47" fillId="0" borderId="5" xfId="109" applyFont="1" applyBorder="1" applyAlignment="1">
      <alignment vertical="center"/>
    </xf>
    <xf numFmtId="0" fontId="47" fillId="0" borderId="5" xfId="109" applyFont="1" applyBorder="1" applyAlignment="1">
      <alignment horizontal="right" vertical="center" indent="1"/>
    </xf>
    <xf numFmtId="0" fontId="47" fillId="0" borderId="11" xfId="109" applyFont="1" applyBorder="1" applyAlignment="1">
      <alignment horizontal="right" vertical="center" indent="1"/>
    </xf>
    <xf numFmtId="2" fontId="47" fillId="0" borderId="10" xfId="109" applyNumberFormat="1" applyFont="1" applyFill="1" applyBorder="1" applyAlignment="1">
      <alignment horizontal="right" vertical="center" indent="1"/>
    </xf>
    <xf numFmtId="2" fontId="47" fillId="0" borderId="5" xfId="109" applyNumberFormat="1" applyFont="1" applyFill="1" applyBorder="1" applyAlignment="1">
      <alignment horizontal="right" vertical="center" indent="1"/>
    </xf>
    <xf numFmtId="166" fontId="42" fillId="0" borderId="6" xfId="108" applyNumberFormat="1" applyFont="1" applyFill="1" applyBorder="1" applyAlignment="1">
      <alignment horizontal="right" vertical="center" wrapText="1" indent="1"/>
    </xf>
    <xf numFmtId="166" fontId="43" fillId="0" borderId="0" xfId="108" applyNumberFormat="1" applyFont="1" applyFill="1" applyBorder="1" applyAlignment="1">
      <alignment horizontal="right" vertical="center" wrapText="1" indent="1"/>
    </xf>
    <xf numFmtId="166" fontId="43" fillId="0" borderId="5" xfId="108" applyNumberFormat="1" applyFont="1" applyFill="1" applyBorder="1" applyAlignment="1">
      <alignment horizontal="right" vertical="center" wrapText="1" indent="1"/>
    </xf>
    <xf numFmtId="166" fontId="44" fillId="0" borderId="0" xfId="108" applyNumberFormat="1" applyFont="1" applyFill="1" applyAlignment="1">
      <alignment horizontal="right" vertical="center" indent="1"/>
    </xf>
    <xf numFmtId="167" fontId="54" fillId="0" borderId="8" xfId="109" applyNumberFormat="1" applyFont="1" applyFill="1" applyBorder="1" applyAlignment="1">
      <alignment horizontal="right" vertical="center" indent="1"/>
    </xf>
    <xf numFmtId="167" fontId="54" fillId="0" borderId="0" xfId="109" applyNumberFormat="1" applyFont="1" applyFill="1" applyBorder="1" applyAlignment="1">
      <alignment horizontal="right" vertical="center" indent="1"/>
    </xf>
    <xf numFmtId="0" fontId="53" fillId="7" borderId="0" xfId="109" applyFont="1" applyFill="1" applyBorder="1" applyAlignment="1">
      <alignment vertical="center"/>
    </xf>
    <xf numFmtId="0" fontId="53" fillId="7" borderId="0" xfId="109" applyFont="1" applyFill="1" applyBorder="1" applyAlignment="1">
      <alignment horizontal="right" vertical="center"/>
    </xf>
    <xf numFmtId="186" fontId="46" fillId="0" borderId="0" xfId="109" applyNumberFormat="1" applyFont="1" applyFill="1" applyBorder="1" applyAlignment="1">
      <alignment horizontal="center" vertical="center"/>
    </xf>
    <xf numFmtId="168" fontId="0" fillId="0" borderId="0" xfId="0" applyNumberFormat="1" applyFill="1" applyAlignment="1">
      <alignment vertical="center"/>
    </xf>
    <xf numFmtId="0" fontId="39" fillId="0" borderId="0" xfId="109" applyFont="1" applyAlignment="1">
      <alignment horizontal="left" vertical="center"/>
    </xf>
    <xf numFmtId="0" fontId="26" fillId="0" borderId="0" xfId="108" applyFont="1"/>
    <xf numFmtId="0" fontId="26" fillId="0" borderId="0" xfId="57" applyFont="1"/>
    <xf numFmtId="0" fontId="56" fillId="0" borderId="0" xfId="109" applyFont="1" applyAlignment="1">
      <alignment horizontal="left" vertical="center"/>
    </xf>
    <xf numFmtId="0" fontId="41" fillId="7" borderId="0" xfId="108" applyFont="1" applyFill="1" applyAlignment="1">
      <alignment horizontal="center" vertical="center"/>
    </xf>
    <xf numFmtId="0" fontId="41" fillId="7" borderId="15" xfId="108" applyFont="1" applyFill="1" applyBorder="1" applyAlignment="1">
      <alignment horizontal="center" vertical="center"/>
    </xf>
    <xf numFmtId="0" fontId="44" fillId="0" borderId="0" xfId="108" applyFont="1" applyAlignment="1">
      <alignment vertical="center"/>
    </xf>
    <xf numFmtId="0" fontId="39" fillId="0" borderId="0" xfId="109" applyFont="1" applyAlignment="1">
      <alignment vertical="center"/>
    </xf>
    <xf numFmtId="3" fontId="38" fillId="7" borderId="0" xfId="108" applyNumberFormat="1" applyFont="1" applyFill="1" applyAlignment="1">
      <alignment vertical="center"/>
    </xf>
    <xf numFmtId="3" fontId="38" fillId="7" borderId="0" xfId="108" applyNumberFormat="1" applyFont="1" applyFill="1" applyAlignment="1">
      <alignment horizontal="right" vertical="center"/>
    </xf>
    <xf numFmtId="191" fontId="26" fillId="0" borderId="0" xfId="108" applyNumberFormat="1" applyFont="1" applyAlignment="1">
      <alignment horizontal="right" vertical="center"/>
    </xf>
    <xf numFmtId="3" fontId="46" fillId="0" borderId="0" xfId="108" applyNumberFormat="1" applyFont="1" applyAlignment="1">
      <alignment vertical="center"/>
    </xf>
    <xf numFmtId="3" fontId="26" fillId="0" borderId="0" xfId="108" applyNumberFormat="1" applyFont="1" applyAlignment="1">
      <alignment vertical="center"/>
    </xf>
    <xf numFmtId="0" fontId="46" fillId="0" borderId="0" xfId="108" applyFont="1" applyAlignment="1">
      <alignment vertical="center"/>
    </xf>
    <xf numFmtId="0" fontId="46" fillId="0" borderId="0" xfId="57" applyFont="1" applyAlignment="1">
      <alignment vertical="center"/>
    </xf>
    <xf numFmtId="0" fontId="26" fillId="0" borderId="0" xfId="108" applyFont="1" applyAlignment="1">
      <alignment vertical="center"/>
    </xf>
    <xf numFmtId="3" fontId="46" fillId="0" borderId="5" xfId="108" applyNumberFormat="1" applyFont="1" applyBorder="1" applyAlignment="1">
      <alignment vertical="center"/>
    </xf>
    <xf numFmtId="0" fontId="46" fillId="0" borderId="5" xfId="108" applyFont="1" applyBorder="1" applyAlignment="1">
      <alignment vertical="center"/>
    </xf>
    <xf numFmtId="0" fontId="46" fillId="0" borderId="5" xfId="57" applyFont="1" applyBorder="1" applyAlignment="1">
      <alignment vertical="center"/>
    </xf>
    <xf numFmtId="0" fontId="44" fillId="0" borderId="0" xfId="108" applyFont="1" applyAlignment="1">
      <alignment vertical="center"/>
    </xf>
    <xf numFmtId="0" fontId="41" fillId="7" borderId="0" xfId="108" applyFont="1" applyFill="1" applyAlignment="1">
      <alignment vertical="center"/>
    </xf>
    <xf numFmtId="3" fontId="46" fillId="0" borderId="0" xfId="109" applyNumberFormat="1" applyFont="1" applyAlignment="1">
      <alignment vertical="center"/>
    </xf>
    <xf numFmtId="0" fontId="45" fillId="7" borderId="0" xfId="109" applyFont="1" applyFill="1" applyAlignment="1">
      <alignment vertical="center"/>
    </xf>
    <xf numFmtId="0" fontId="8" fillId="0" borderId="0" xfId="111"/>
    <xf numFmtId="0" fontId="58" fillId="7" borderId="0" xfId="111" applyFont="1" applyFill="1" applyAlignment="1">
      <alignment vertical="center" wrapText="1"/>
    </xf>
    <xf numFmtId="0" fontId="41" fillId="7" borderId="0" xfId="111" applyFont="1" applyFill="1" applyAlignment="1">
      <alignment horizontal="center" vertical="center"/>
    </xf>
    <xf numFmtId="0" fontId="47" fillId="0" borderId="0" xfId="111" applyFont="1" applyAlignment="1">
      <alignment vertical="center" wrapText="1"/>
    </xf>
    <xf numFmtId="0" fontId="46" fillId="0" borderId="0" xfId="111" applyFont="1"/>
    <xf numFmtId="167" fontId="46" fillId="0" borderId="0" xfId="111" applyNumberFormat="1" applyFont="1" applyAlignment="1">
      <alignment horizontal="center" vertical="center"/>
    </xf>
    <xf numFmtId="3" fontId="8" fillId="0" borderId="0" xfId="111" applyNumberFormat="1"/>
    <xf numFmtId="0" fontId="8" fillId="0" borderId="6" xfId="111" applyBorder="1"/>
    <xf numFmtId="0" fontId="40" fillId="0" borderId="6" xfId="111" applyFont="1" applyBorder="1" applyAlignment="1">
      <alignment vertical="center"/>
    </xf>
    <xf numFmtId="167" fontId="60" fillId="0" borderId="0" xfId="111" applyNumberFormat="1" applyFont="1" applyAlignment="1">
      <alignment horizontal="center" vertical="center"/>
    </xf>
    <xf numFmtId="0" fontId="39" fillId="0" borderId="0" xfId="111" applyFont="1"/>
    <xf numFmtId="0" fontId="8" fillId="0" borderId="0" xfId="111" applyFill="1"/>
    <xf numFmtId="0" fontId="60" fillId="0" borderId="0" xfId="111" applyFont="1" applyFill="1"/>
    <xf numFmtId="0" fontId="53" fillId="7" borderId="0" xfId="112" applyFont="1" applyFill="1" applyBorder="1" applyAlignment="1">
      <alignment horizontal="right" vertical="center"/>
    </xf>
    <xf numFmtId="0" fontId="44" fillId="0" borderId="5" xfId="112" applyFont="1" applyFill="1" applyBorder="1"/>
    <xf numFmtId="166" fontId="44" fillId="0" borderId="5" xfId="111" applyNumberFormat="1" applyFont="1" applyFill="1" applyBorder="1" applyAlignment="1">
      <alignment horizontal="right" vertical="center"/>
    </xf>
    <xf numFmtId="0" fontId="49" fillId="0" borderId="0" xfId="111" applyFont="1" applyFill="1"/>
    <xf numFmtId="166" fontId="49" fillId="0" borderId="0" xfId="111" applyNumberFormat="1" applyFont="1" applyFill="1" applyAlignment="1">
      <alignment horizontal="right" vertical="center"/>
    </xf>
    <xf numFmtId="0" fontId="8" fillId="0" borderId="0" xfId="111" applyFill="1" applyBorder="1"/>
    <xf numFmtId="0" fontId="40" fillId="0" borderId="0" xfId="111" applyFont="1" applyFill="1"/>
    <xf numFmtId="166" fontId="44" fillId="0" borderId="5" xfId="113" applyNumberFormat="1" applyFont="1" applyFill="1" applyBorder="1"/>
    <xf numFmtId="187" fontId="49" fillId="0" borderId="0" xfId="113" applyFont="1" applyFill="1"/>
    <xf numFmtId="166" fontId="49" fillId="0" borderId="0" xfId="113" applyNumberFormat="1" applyFont="1" applyFill="1"/>
    <xf numFmtId="0" fontId="39" fillId="0" borderId="0" xfId="111" applyFont="1" applyFill="1"/>
    <xf numFmtId="166" fontId="8" fillId="0" borderId="0" xfId="111" applyNumberFormat="1"/>
    <xf numFmtId="0" fontId="46" fillId="0" borderId="0" xfId="112" applyFont="1" applyFill="1" applyBorder="1" applyAlignment="1">
      <alignment wrapText="1"/>
    </xf>
    <xf numFmtId="166" fontId="8" fillId="0" borderId="0" xfId="111" applyNumberFormat="1" applyFont="1" applyFill="1"/>
    <xf numFmtId="167" fontId="8" fillId="0" borderId="0" xfId="111" applyNumberFormat="1" applyFont="1" applyFill="1"/>
    <xf numFmtId="187" fontId="38" fillId="7" borderId="0" xfId="113" applyFont="1" applyFill="1" applyBorder="1" applyAlignment="1">
      <alignment horizontal="left"/>
    </xf>
    <xf numFmtId="0" fontId="61" fillId="0" borderId="4" xfId="112" applyFont="1" applyBorder="1" applyAlignment="1">
      <alignment wrapText="1"/>
    </xf>
    <xf numFmtId="166" fontId="44" fillId="0" borderId="4" xfId="111" applyNumberFormat="1" applyFont="1" applyBorder="1"/>
    <xf numFmtId="0" fontId="54" fillId="0" borderId="0" xfId="112" applyFont="1" applyFill="1" applyBorder="1"/>
    <xf numFmtId="166" fontId="47" fillId="0" borderId="0" xfId="111" applyNumberFormat="1" applyFont="1"/>
    <xf numFmtId="0" fontId="62" fillId="0" borderId="0" xfId="112" applyFont="1" applyFill="1" applyBorder="1" applyAlignment="1">
      <alignment horizontal="left" indent="2"/>
    </xf>
    <xf numFmtId="166" fontId="54" fillId="0" borderId="0" xfId="112" applyNumberFormat="1" applyFont="1" applyBorder="1" applyAlignment="1">
      <alignment horizontal="right" vertical="center"/>
    </xf>
    <xf numFmtId="2" fontId="62" fillId="0" borderId="0" xfId="112" applyNumberFormat="1" applyFont="1" applyFill="1" applyBorder="1" applyAlignment="1">
      <alignment horizontal="left" indent="2"/>
    </xf>
    <xf numFmtId="0" fontId="44" fillId="0" borderId="5" xfId="112" applyFont="1" applyBorder="1"/>
    <xf numFmtId="166" fontId="44" fillId="0" borderId="5" xfId="111" applyNumberFormat="1" applyFont="1" applyBorder="1"/>
    <xf numFmtId="0" fontId="49" fillId="0" borderId="0" xfId="111" applyFont="1"/>
    <xf numFmtId="166" fontId="49" fillId="0" borderId="0" xfId="111" applyNumberFormat="1" applyFont="1"/>
    <xf numFmtId="166" fontId="59" fillId="0" borderId="0" xfId="113" applyNumberFormat="1" applyFont="1" applyFill="1" applyBorder="1"/>
    <xf numFmtId="166" fontId="47" fillId="0" borderId="0" xfId="113" applyNumberFormat="1" applyFont="1" applyFill="1"/>
    <xf numFmtId="166" fontId="54" fillId="0" borderId="0" xfId="112" applyNumberFormat="1" applyFont="1" applyFill="1" applyBorder="1" applyAlignment="1">
      <alignment horizontal="right" vertical="center"/>
    </xf>
    <xf numFmtId="0" fontId="58" fillId="7" borderId="0" xfId="111" applyFont="1" applyFill="1" applyAlignment="1">
      <alignment vertical="center"/>
    </xf>
    <xf numFmtId="0" fontId="41" fillId="7" borderId="0" xfId="111" applyFont="1" applyFill="1" applyAlignment="1">
      <alignment horizontal="center"/>
    </xf>
    <xf numFmtId="0" fontId="43" fillId="0" borderId="0" xfId="111" applyFont="1" applyAlignment="1">
      <alignment vertical="center"/>
    </xf>
    <xf numFmtId="3" fontId="43" fillId="0" borderId="0" xfId="111" applyNumberFormat="1" applyFont="1" applyAlignment="1">
      <alignment horizontal="center"/>
    </xf>
    <xf numFmtId="3" fontId="63" fillId="0" borderId="18" xfId="111" applyNumberFormat="1" applyFont="1" applyBorder="1" applyAlignment="1">
      <alignment horizontal="center"/>
    </xf>
    <xf numFmtId="0" fontId="64" fillId="0" borderId="18" xfId="111" applyFont="1" applyBorder="1" applyAlignment="1">
      <alignment horizontal="center"/>
    </xf>
    <xf numFmtId="0" fontId="64" fillId="0" borderId="0" xfId="111" applyFont="1" applyAlignment="1">
      <alignment horizontal="center"/>
    </xf>
    <xf numFmtId="0" fontId="43" fillId="0" borderId="0" xfId="111" applyFont="1" applyAlignment="1">
      <alignment horizontal="center"/>
    </xf>
    <xf numFmtId="0" fontId="43" fillId="8" borderId="0" xfId="111" applyFont="1" applyFill="1" applyAlignment="1">
      <alignment horizontal="center"/>
    </xf>
    <xf numFmtId="0" fontId="43" fillId="0" borderId="16" xfId="111" applyFont="1" applyBorder="1" applyAlignment="1">
      <alignment vertical="center"/>
    </xf>
    <xf numFmtId="0" fontId="43" fillId="0" borderId="16" xfId="111" applyFont="1" applyBorder="1" applyAlignment="1">
      <alignment horizontal="center"/>
    </xf>
    <xf numFmtId="0" fontId="64" fillId="0" borderId="17" xfId="111" applyFont="1" applyBorder="1" applyAlignment="1">
      <alignment horizontal="center"/>
    </xf>
    <xf numFmtId="0" fontId="64" fillId="0" borderId="16" xfId="111" applyFont="1" applyBorder="1" applyAlignment="1">
      <alignment horizontal="center"/>
    </xf>
    <xf numFmtId="0" fontId="64" fillId="0" borderId="16" xfId="111" applyFont="1" applyBorder="1" applyAlignment="1">
      <alignment vertical="center"/>
    </xf>
    <xf numFmtId="3" fontId="44" fillId="0" borderId="16" xfId="111" applyNumberFormat="1" applyFont="1" applyBorder="1" applyAlignment="1">
      <alignment horizontal="center" vertical="center"/>
    </xf>
    <xf numFmtId="0" fontId="41" fillId="7" borderId="18" xfId="111" applyFont="1" applyFill="1" applyBorder="1" applyAlignment="1">
      <alignment horizontal="center" vertical="center"/>
    </xf>
    <xf numFmtId="3" fontId="43" fillId="0" borderId="0" xfId="111" applyNumberFormat="1" applyFont="1" applyAlignment="1">
      <alignment horizontal="center" vertical="center"/>
    </xf>
    <xf numFmtId="0" fontId="66" fillId="0" borderId="18" xfId="111" applyFont="1" applyBorder="1" applyAlignment="1">
      <alignment horizontal="center" vertical="center"/>
    </xf>
    <xf numFmtId="3" fontId="63" fillId="0" borderId="18" xfId="111" applyNumberFormat="1" applyFont="1" applyBorder="1" applyAlignment="1">
      <alignment horizontal="center" vertical="center"/>
    </xf>
    <xf numFmtId="0" fontId="64" fillId="0" borderId="18" xfId="111" applyFont="1" applyBorder="1" applyAlignment="1">
      <alignment horizontal="center" vertical="center"/>
    </xf>
    <xf numFmtId="0" fontId="64" fillId="0" borderId="0" xfId="111" applyFont="1" applyAlignment="1">
      <alignment horizontal="center" vertical="center"/>
    </xf>
    <xf numFmtId="0" fontId="43" fillId="0" borderId="0" xfId="111" applyFont="1" applyAlignment="1">
      <alignment horizontal="center" vertical="center"/>
    </xf>
    <xf numFmtId="0" fontId="43" fillId="8" borderId="0" xfId="111" applyFont="1" applyFill="1" applyAlignment="1">
      <alignment horizontal="center" vertical="center"/>
    </xf>
    <xf numFmtId="0" fontId="43" fillId="0" borderId="16" xfId="111" applyFont="1" applyBorder="1" applyAlignment="1">
      <alignment horizontal="center" vertical="center"/>
    </xf>
    <xf numFmtId="0" fontId="64" fillId="0" borderId="17" xfId="111" applyFont="1" applyBorder="1" applyAlignment="1">
      <alignment horizontal="center" vertical="center"/>
    </xf>
    <xf numFmtId="0" fontId="64" fillId="0" borderId="16" xfId="111" applyFont="1" applyBorder="1" applyAlignment="1">
      <alignment horizontal="center" vertical="center"/>
    </xf>
    <xf numFmtId="0" fontId="50" fillId="0" borderId="16" xfId="111" applyFont="1" applyBorder="1" applyAlignment="1">
      <alignment vertical="center"/>
    </xf>
    <xf numFmtId="3" fontId="44" fillId="0" borderId="16" xfId="111" applyNumberFormat="1" applyFont="1" applyBorder="1" applyAlignment="1">
      <alignment horizontal="center"/>
    </xf>
    <xf numFmtId="0" fontId="4" fillId="0" borderId="0" xfId="111" applyFont="1"/>
    <xf numFmtId="0" fontId="43" fillId="7" borderId="0" xfId="111" applyFont="1" applyFill="1" applyAlignment="1">
      <alignment vertical="center"/>
    </xf>
    <xf numFmtId="0" fontId="44" fillId="0" borderId="16" xfId="111" applyFont="1" applyBorder="1" applyAlignment="1">
      <alignment vertical="center"/>
    </xf>
    <xf numFmtId="0" fontId="44" fillId="0" borderId="16" xfId="111" applyFont="1" applyBorder="1" applyAlignment="1">
      <alignment horizontal="center" vertical="center"/>
    </xf>
    <xf numFmtId="0" fontId="67" fillId="0" borderId="0" xfId="111" applyFont="1" applyAlignment="1">
      <alignment horizontal="right" vertical="center"/>
    </xf>
    <xf numFmtId="0" fontId="68" fillId="0" borderId="0" xfId="111" applyFont="1" applyAlignment="1">
      <alignment vertical="center"/>
    </xf>
    <xf numFmtId="0" fontId="58" fillId="7" borderId="22" xfId="111" applyFont="1" applyFill="1" applyBorder="1" applyAlignment="1">
      <alignment vertical="center" wrapText="1"/>
    </xf>
    <xf numFmtId="0" fontId="58" fillId="7" borderId="23" xfId="111" applyFont="1" applyFill="1" applyBorder="1" applyAlignment="1">
      <alignment vertical="center" wrapText="1"/>
    </xf>
    <xf numFmtId="0" fontId="41" fillId="7" borderId="23" xfId="111" applyFont="1" applyFill="1" applyBorder="1" applyAlignment="1">
      <alignment horizontal="center" vertical="center" wrapText="1"/>
    </xf>
    <xf numFmtId="0" fontId="41" fillId="7" borderId="21" xfId="111" applyFont="1" applyFill="1" applyBorder="1" applyAlignment="1">
      <alignment horizontal="center" vertical="center" wrapText="1"/>
    </xf>
    <xf numFmtId="0" fontId="47" fillId="0" borderId="0" xfId="111" applyFont="1" applyAlignment="1">
      <alignment horizontal="justify" vertical="center" wrapText="1"/>
    </xf>
    <xf numFmtId="0" fontId="47" fillId="0" borderId="0" xfId="111" applyFont="1" applyAlignment="1">
      <alignment horizontal="center" vertical="center" wrapText="1"/>
    </xf>
    <xf numFmtId="0" fontId="59" fillId="0" borderId="0" xfId="111" applyFont="1" applyAlignment="1">
      <alignment vertical="center" wrapText="1"/>
    </xf>
    <xf numFmtId="0" fontId="59" fillId="0" borderId="0" xfId="111" applyFont="1" applyAlignment="1">
      <alignment horizontal="center" vertical="center" wrapText="1"/>
    </xf>
    <xf numFmtId="0" fontId="70" fillId="0" borderId="0" xfId="114" applyFont="1" applyAlignment="1">
      <alignment horizontal="center" vertical="center"/>
    </xf>
    <xf numFmtId="0" fontId="70" fillId="0" borderId="0" xfId="114" applyFont="1"/>
    <xf numFmtId="0" fontId="38" fillId="7" borderId="0" xfId="114" applyFont="1" applyFill="1" applyAlignment="1">
      <alignment vertical="center"/>
    </xf>
    <xf numFmtId="0" fontId="38" fillId="7" borderId="0" xfId="114" applyFont="1" applyFill="1" applyBorder="1" applyAlignment="1">
      <alignment horizontal="center" vertical="center" wrapText="1"/>
    </xf>
    <xf numFmtId="0" fontId="54" fillId="0" borderId="0" xfId="114" applyFont="1" applyFill="1"/>
    <xf numFmtId="166" fontId="47" fillId="0" borderId="0" xfId="114" applyNumberFormat="1" applyFont="1" applyFill="1" applyAlignment="1">
      <alignment horizontal="center" vertical="center"/>
    </xf>
    <xf numFmtId="0" fontId="54" fillId="0" borderId="0" xfId="114" applyFont="1" applyFill="1" applyBorder="1"/>
    <xf numFmtId="0" fontId="47" fillId="0" borderId="0" xfId="114" applyFont="1" applyFill="1" applyBorder="1"/>
    <xf numFmtId="3" fontId="61" fillId="0" borderId="24" xfId="114" applyNumberFormat="1" applyFont="1" applyFill="1" applyBorder="1"/>
    <xf numFmtId="166" fontId="61" fillId="0" borderId="24" xfId="114" applyNumberFormat="1" applyFont="1" applyFill="1" applyBorder="1" applyAlignment="1">
      <alignment horizontal="center" vertical="center"/>
    </xf>
    <xf numFmtId="0" fontId="40" fillId="0" borderId="21" xfId="111" applyFont="1" applyBorder="1" applyAlignment="1">
      <alignment horizontal="right" vertical="center"/>
    </xf>
    <xf numFmtId="0" fontId="54" fillId="0" borderId="0" xfId="114" applyFont="1"/>
    <xf numFmtId="3" fontId="47" fillId="0" borderId="0" xfId="114" applyNumberFormat="1" applyFont="1" applyFill="1" applyAlignment="1">
      <alignment horizontal="center" vertical="center"/>
    </xf>
    <xf numFmtId="0" fontId="54" fillId="0" borderId="0" xfId="114" applyFont="1" applyBorder="1"/>
    <xf numFmtId="3" fontId="54" fillId="0" borderId="0" xfId="114" applyNumberFormat="1" applyFont="1" applyFill="1" applyAlignment="1">
      <alignment horizontal="center" vertical="center"/>
    </xf>
    <xf numFmtId="3" fontId="54" fillId="0" borderId="0" xfId="114" applyNumberFormat="1" applyFont="1" applyAlignment="1">
      <alignment horizontal="center" vertical="center"/>
    </xf>
    <xf numFmtId="0" fontId="65" fillId="0" borderId="0" xfId="114" applyFont="1" applyFill="1" applyBorder="1" applyAlignment="1">
      <alignment horizontal="left" indent="2"/>
    </xf>
    <xf numFmtId="0" fontId="65" fillId="0" borderId="0" xfId="114" applyFont="1" applyFill="1" applyBorder="1" applyAlignment="1">
      <alignment horizontal="left" indent="3"/>
    </xf>
    <xf numFmtId="3" fontId="61" fillId="0" borderId="24" xfId="114" applyNumberFormat="1" applyFont="1" applyBorder="1"/>
    <xf numFmtId="3" fontId="61" fillId="0" borderId="24" xfId="114" applyNumberFormat="1" applyFont="1" applyBorder="1" applyAlignment="1">
      <alignment horizontal="center" vertical="center"/>
    </xf>
    <xf numFmtId="0" fontId="62" fillId="0" borderId="0" xfId="114" applyFont="1"/>
    <xf numFmtId="166" fontId="54" fillId="0" borderId="0" xfId="114" applyNumberFormat="1" applyFont="1" applyAlignment="1">
      <alignment horizontal="center" vertical="center"/>
    </xf>
    <xf numFmtId="3" fontId="70" fillId="0" borderId="0" xfId="114" applyNumberFormat="1" applyFont="1" applyAlignment="1">
      <alignment horizontal="center" vertical="center"/>
    </xf>
    <xf numFmtId="4" fontId="70" fillId="0" borderId="0" xfId="114" applyNumberFormat="1" applyFont="1" applyAlignment="1">
      <alignment horizontal="center" vertical="center"/>
    </xf>
    <xf numFmtId="0" fontId="71" fillId="0" borderId="0" xfId="114" applyFont="1"/>
    <xf numFmtId="3" fontId="71" fillId="0" borderId="0" xfId="114" applyNumberFormat="1" applyFont="1" applyFill="1" applyAlignment="1">
      <alignment horizontal="center"/>
    </xf>
    <xf numFmtId="0" fontId="52" fillId="0" borderId="0" xfId="114" applyFont="1"/>
    <xf numFmtId="3" fontId="52" fillId="0" borderId="0" xfId="114" applyNumberFormat="1" applyFont="1" applyFill="1" applyAlignment="1">
      <alignment horizontal="center"/>
    </xf>
    <xf numFmtId="0" fontId="46" fillId="0" borderId="0" xfId="111" applyFont="1" applyBorder="1"/>
    <xf numFmtId="0" fontId="53" fillId="7" borderId="0" xfId="111" applyFont="1" applyFill="1" applyBorder="1"/>
    <xf numFmtId="3" fontId="72" fillId="7" borderId="0" xfId="111" applyNumberFormat="1" applyFont="1" applyFill="1" applyBorder="1" applyAlignment="1">
      <alignment horizontal="center" vertical="center" wrapText="1"/>
    </xf>
    <xf numFmtId="168" fontId="72" fillId="7" borderId="0" xfId="111" applyNumberFormat="1" applyFont="1" applyFill="1" applyBorder="1" applyAlignment="1">
      <alignment horizontal="center" vertical="center" wrapText="1"/>
    </xf>
    <xf numFmtId="0" fontId="44" fillId="0" borderId="0" xfId="111" applyFont="1" applyFill="1" applyBorder="1"/>
    <xf numFmtId="166" fontId="44" fillId="0" borderId="0" xfId="111" applyNumberFormat="1" applyFont="1" applyFill="1" applyBorder="1" applyAlignment="1">
      <alignment horizontal="right"/>
    </xf>
    <xf numFmtId="0" fontId="73" fillId="0" borderId="0" xfId="111" applyFont="1" applyFill="1" applyBorder="1" applyAlignment="1">
      <alignment horizontal="left"/>
    </xf>
    <xf numFmtId="166" fontId="47" fillId="0" borderId="0" xfId="116" applyNumberFormat="1" applyFont="1" applyFill="1" applyBorder="1" applyAlignment="1">
      <alignment horizontal="right"/>
    </xf>
    <xf numFmtId="0" fontId="34" fillId="0" borderId="0" xfId="111" applyFont="1" applyFill="1" applyBorder="1" applyAlignment="1">
      <alignment horizontal="left" indent="1"/>
    </xf>
    <xf numFmtId="166" fontId="47" fillId="0" borderId="0" xfId="117" applyNumberFormat="1" applyFont="1" applyFill="1" applyBorder="1" applyAlignment="1" applyProtection="1">
      <alignment horizontal="right" vertical="center"/>
      <protection locked="0"/>
    </xf>
    <xf numFmtId="166" fontId="34" fillId="0" borderId="0" xfId="115" applyNumberFormat="1" applyFont="1" applyFill="1" applyBorder="1" applyAlignment="1">
      <alignment horizontal="right" wrapText="1"/>
    </xf>
    <xf numFmtId="166" fontId="34" fillId="0" borderId="0" xfId="115" applyNumberFormat="1" applyFont="1" applyBorder="1" applyAlignment="1">
      <alignment horizontal="right" wrapText="1"/>
    </xf>
    <xf numFmtId="0" fontId="34" fillId="0" borderId="0" xfId="111" applyFont="1" applyFill="1" applyBorder="1" applyAlignment="1">
      <alignment horizontal="left" wrapText="1" indent="1"/>
    </xf>
    <xf numFmtId="0" fontId="34" fillId="0" borderId="0" xfId="111" applyFont="1" applyBorder="1" applyAlignment="1">
      <alignment horizontal="left" wrapText="1" indent="1"/>
    </xf>
    <xf numFmtId="0" fontId="34" fillId="0" borderId="0" xfId="111" applyFont="1" applyBorder="1" applyAlignment="1">
      <alignment horizontal="left" indent="1"/>
    </xf>
    <xf numFmtId="166" fontId="47" fillId="0" borderId="0" xfId="111" applyNumberFormat="1" applyFont="1" applyFill="1" applyBorder="1" applyAlignment="1">
      <alignment horizontal="right"/>
    </xf>
    <xf numFmtId="0" fontId="73" fillId="0" borderId="0" xfId="111" applyFont="1" applyBorder="1" applyAlignment="1">
      <alignment horizontal="left"/>
    </xf>
    <xf numFmtId="0" fontId="73" fillId="0" borderId="0" xfId="111" applyFont="1" applyBorder="1" applyAlignment="1">
      <alignment horizontal="left" indent="2"/>
    </xf>
    <xf numFmtId="166" fontId="34" fillId="0" borderId="0" xfId="115" applyNumberFormat="1" applyFont="1" applyFill="1" applyBorder="1" applyAlignment="1">
      <alignment horizontal="right"/>
    </xf>
    <xf numFmtId="0" fontId="34" fillId="0" borderId="0" xfId="111" applyFont="1" applyBorder="1" applyAlignment="1">
      <alignment horizontal="left" indent="2"/>
    </xf>
    <xf numFmtId="0" fontId="74" fillId="0" borderId="0" xfId="111" applyFont="1" applyBorder="1" applyAlignment="1">
      <alignment horizontal="left" indent="3"/>
    </xf>
    <xf numFmtId="0" fontId="34" fillId="0" borderId="0" xfId="111" applyFont="1" applyFill="1" applyBorder="1" applyAlignment="1">
      <alignment horizontal="left" indent="3"/>
    </xf>
    <xf numFmtId="0" fontId="44" fillId="0" borderId="6" xfId="111" applyFont="1" applyFill="1" applyBorder="1"/>
    <xf numFmtId="166" fontId="44" fillId="0" borderId="6" xfId="111" applyNumberFormat="1" applyFont="1" applyFill="1" applyBorder="1" applyAlignment="1">
      <alignment horizontal="right"/>
    </xf>
    <xf numFmtId="0" fontId="47" fillId="0" borderId="0" xfId="111" applyFont="1" applyFill="1" applyBorder="1"/>
    <xf numFmtId="166" fontId="47" fillId="0" borderId="0" xfId="111" applyNumberFormat="1" applyFont="1" applyBorder="1"/>
    <xf numFmtId="0" fontId="44" fillId="0" borderId="5" xfId="111" applyFont="1" applyBorder="1"/>
    <xf numFmtId="166" fontId="44" fillId="0" borderId="5" xfId="111" applyNumberFormat="1" applyFont="1" applyFill="1" applyBorder="1" applyAlignment="1">
      <alignment horizontal="right"/>
    </xf>
    <xf numFmtId="0" fontId="75" fillId="0" borderId="0" xfId="111" applyFont="1" applyFill="1" applyBorder="1"/>
    <xf numFmtId="0" fontId="40" fillId="0" borderId="0" xfId="111" applyFont="1" applyBorder="1"/>
    <xf numFmtId="0" fontId="46" fillId="0" borderId="0" xfId="111" applyFont="1" applyFill="1" applyBorder="1"/>
    <xf numFmtId="167" fontId="44" fillId="0" borderId="0" xfId="111" applyNumberFormat="1" applyFont="1" applyBorder="1" applyAlignment="1">
      <alignment horizontal="center"/>
    </xf>
    <xf numFmtId="167" fontId="59" fillId="0" borderId="0" xfId="111" applyNumberFormat="1" applyFont="1" applyBorder="1" applyAlignment="1">
      <alignment horizontal="center"/>
    </xf>
    <xf numFmtId="167" fontId="47" fillId="0" borderId="0" xfId="111" applyNumberFormat="1" applyFont="1" applyBorder="1" applyAlignment="1">
      <alignment horizontal="center"/>
    </xf>
    <xf numFmtId="167" fontId="49" fillId="0" borderId="0" xfId="111" applyNumberFormat="1" applyFont="1" applyBorder="1" applyAlignment="1">
      <alignment horizontal="center"/>
    </xf>
    <xf numFmtId="2" fontId="44" fillId="0" borderId="6" xfId="111" applyNumberFormat="1" applyFont="1" applyBorder="1" applyAlignment="1">
      <alignment horizontal="center"/>
    </xf>
    <xf numFmtId="2" fontId="44" fillId="0" borderId="5" xfId="111" applyNumberFormat="1" applyFont="1" applyBorder="1" applyAlignment="1">
      <alignment horizontal="center"/>
    </xf>
    <xf numFmtId="0" fontId="76" fillId="7" borderId="0" xfId="111" applyFont="1" applyFill="1" applyBorder="1" applyAlignment="1">
      <alignment horizontal="center"/>
    </xf>
    <xf numFmtId="0" fontId="77" fillId="7" borderId="0" xfId="111" applyFont="1" applyFill="1" applyBorder="1" applyAlignment="1">
      <alignment horizontal="center" vertical="center"/>
    </xf>
    <xf numFmtId="0" fontId="44" fillId="0" borderId="0" xfId="118" applyFont="1" applyFill="1" applyBorder="1" applyAlignment="1">
      <alignment vertical="center"/>
    </xf>
    <xf numFmtId="3" fontId="44" fillId="0" borderId="0" xfId="119" applyNumberFormat="1" applyFont="1" applyFill="1" applyBorder="1" applyAlignment="1">
      <alignment horizontal="center" vertical="center"/>
    </xf>
    <xf numFmtId="3" fontId="44" fillId="0" borderId="0" xfId="111" applyNumberFormat="1" applyFont="1" applyFill="1" applyAlignment="1">
      <alignment horizontal="center" vertical="center"/>
    </xf>
    <xf numFmtId="0" fontId="47" fillId="0" borderId="0" xfId="118" applyFont="1" applyFill="1" applyBorder="1" applyAlignment="1">
      <alignment vertical="center"/>
    </xf>
    <xf numFmtId="3" fontId="47" fillId="0" borderId="0" xfId="111" applyNumberFormat="1" applyFont="1" applyFill="1" applyAlignment="1">
      <alignment horizontal="center" vertical="center"/>
    </xf>
    <xf numFmtId="3" fontId="47" fillId="0" borderId="0" xfId="119" applyNumberFormat="1" applyFont="1" applyFill="1" applyBorder="1" applyAlignment="1">
      <alignment horizontal="center" vertical="center"/>
    </xf>
    <xf numFmtId="0" fontId="47" fillId="0" borderId="0" xfId="118" applyFont="1" applyFill="1" applyBorder="1" applyAlignment="1">
      <alignment horizontal="left" vertical="center"/>
    </xf>
    <xf numFmtId="0" fontId="47" fillId="0" borderId="0" xfId="118" applyFont="1" applyFill="1" applyBorder="1" applyAlignment="1">
      <alignment horizontal="left" vertical="center" indent="1"/>
    </xf>
    <xf numFmtId="0" fontId="44" fillId="0" borderId="21" xfId="118" applyFont="1" applyFill="1" applyBorder="1" applyAlignment="1">
      <alignment horizontal="left" vertical="center"/>
    </xf>
    <xf numFmtId="3" fontId="44" fillId="0" borderId="21" xfId="111" applyNumberFormat="1" applyFont="1" applyFill="1" applyBorder="1" applyAlignment="1">
      <alignment horizontal="center" vertical="center"/>
    </xf>
    <xf numFmtId="0" fontId="65" fillId="0" borderId="0" xfId="118" applyFont="1" applyFill="1" applyBorder="1" applyAlignment="1">
      <alignment vertical="center"/>
    </xf>
    <xf numFmtId="4" fontId="47" fillId="0" borderId="0" xfId="111" applyNumberFormat="1" applyFont="1" applyFill="1" applyBorder="1" applyAlignment="1">
      <alignment horizontal="center" vertical="center"/>
    </xf>
    <xf numFmtId="0" fontId="49" fillId="0" borderId="5" xfId="118" applyFont="1" applyFill="1" applyBorder="1" applyAlignment="1">
      <alignment vertical="center"/>
    </xf>
    <xf numFmtId="3" fontId="49" fillId="0" borderId="5" xfId="111" applyNumberFormat="1" applyFont="1" applyFill="1" applyBorder="1" applyAlignment="1">
      <alignment horizontal="center" vertical="center"/>
    </xf>
    <xf numFmtId="3" fontId="49" fillId="0" borderId="5" xfId="119" applyNumberFormat="1" applyFont="1" applyFill="1" applyBorder="1" applyAlignment="1">
      <alignment horizontal="center" vertical="center"/>
    </xf>
    <xf numFmtId="0" fontId="69" fillId="0" borderId="0" xfId="111" applyFont="1" applyFill="1"/>
    <xf numFmtId="0" fontId="40" fillId="0" borderId="0" xfId="111" applyFont="1"/>
    <xf numFmtId="0" fontId="40" fillId="0" borderId="0" xfId="111" applyFont="1" applyAlignment="1">
      <alignment horizontal="left"/>
    </xf>
    <xf numFmtId="3" fontId="46" fillId="0" borderId="0" xfId="111" applyNumberFormat="1" applyFont="1"/>
    <xf numFmtId="4" fontId="47" fillId="0" borderId="0" xfId="115" applyNumberFormat="1" applyFont="1" applyFill="1" applyBorder="1" applyAlignment="1">
      <alignment horizontal="right" wrapText="1"/>
    </xf>
    <xf numFmtId="0" fontId="47" fillId="0" borderId="0" xfId="108" applyFont="1" applyFill="1" applyAlignment="1">
      <alignment vertical="center"/>
    </xf>
    <xf numFmtId="0" fontId="41" fillId="7" borderId="0" xfId="0" applyFont="1" applyFill="1" applyAlignment="1">
      <alignment horizontal="center" vertical="center"/>
    </xf>
    <xf numFmtId="0" fontId="41" fillId="7" borderId="15" xfId="0" applyFont="1" applyFill="1" applyBorder="1" applyAlignment="1">
      <alignment horizontal="center" vertical="center"/>
    </xf>
    <xf numFmtId="0" fontId="43" fillId="0" borderId="29" xfId="0" applyFont="1" applyBorder="1" applyAlignment="1">
      <alignment vertical="center" wrapText="1"/>
    </xf>
    <xf numFmtId="0" fontId="43" fillId="0" borderId="29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41" fillId="7" borderId="31" xfId="0" applyFont="1" applyFill="1" applyBorder="1" applyAlignment="1">
      <alignment vertical="center" wrapText="1"/>
    </xf>
    <xf numFmtId="0" fontId="41" fillId="7" borderId="13" xfId="0" applyFont="1" applyFill="1" applyBorder="1" applyAlignment="1">
      <alignment horizontal="center" vertical="center"/>
    </xf>
    <xf numFmtId="0" fontId="41" fillId="7" borderId="31" xfId="0" applyFont="1" applyFill="1" applyBorder="1" applyAlignment="1">
      <alignment horizontal="center" vertical="center"/>
    </xf>
    <xf numFmtId="0" fontId="41" fillId="7" borderId="32" xfId="0" applyFont="1" applyFill="1" applyBorder="1" applyAlignment="1">
      <alignment horizontal="center" vertical="center"/>
    </xf>
    <xf numFmtId="0" fontId="82" fillId="0" borderId="33" xfId="0" applyFont="1" applyBorder="1" applyAlignment="1">
      <alignment vertical="center" wrapText="1"/>
    </xf>
    <xf numFmtId="0" fontId="43" fillId="0" borderId="7" xfId="0" applyFont="1" applyBorder="1" applyAlignment="1">
      <alignment horizontal="center" vertical="center" wrapText="1"/>
    </xf>
    <xf numFmtId="0" fontId="82" fillId="0" borderId="8" xfId="0" applyFont="1" applyBorder="1" applyAlignment="1">
      <alignment vertical="center" wrapText="1"/>
    </xf>
    <xf numFmtId="0" fontId="82" fillId="0" borderId="32" xfId="0" applyFont="1" applyBorder="1" applyAlignment="1">
      <alignment vertical="center" wrapText="1"/>
    </xf>
    <xf numFmtId="0" fontId="43" fillId="0" borderId="34" xfId="0" applyFont="1" applyBorder="1" applyAlignment="1">
      <alignment vertical="center" wrapText="1"/>
    </xf>
    <xf numFmtId="0" fontId="43" fillId="0" borderId="10" xfId="0" applyFont="1" applyBorder="1" applyAlignment="1">
      <alignment vertical="center" wrapText="1"/>
    </xf>
    <xf numFmtId="0" fontId="40" fillId="0" borderId="0" xfId="0" applyFont="1" applyAlignment="1">
      <alignment horizontal="right" vertical="center" wrapText="1"/>
    </xf>
    <xf numFmtId="0" fontId="51" fillId="7" borderId="0" xfId="0" applyFont="1" applyFill="1" applyAlignment="1">
      <alignment vertical="center"/>
    </xf>
    <xf numFmtId="0" fontId="51" fillId="7" borderId="0" xfId="0" applyFont="1" applyFill="1" applyAlignment="1">
      <alignment horizontal="center" vertical="center"/>
    </xf>
    <xf numFmtId="0" fontId="61" fillId="0" borderId="0" xfId="112" applyFont="1" applyBorder="1"/>
    <xf numFmtId="167" fontId="61" fillId="0" borderId="0" xfId="0" applyNumberFormat="1" applyFont="1" applyAlignment="1">
      <alignment horizontal="center" vertical="center"/>
    </xf>
    <xf numFmtId="0" fontId="54" fillId="0" borderId="0" xfId="112" applyFont="1" applyBorder="1"/>
    <xf numFmtId="167" fontId="54" fillId="0" borderId="0" xfId="0" applyNumberFormat="1" applyFont="1" applyAlignment="1">
      <alignment horizontal="center" vertical="center"/>
    </xf>
    <xf numFmtId="0" fontId="44" fillId="0" borderId="0" xfId="112" applyFont="1" applyBorder="1"/>
    <xf numFmtId="167" fontId="44" fillId="0" borderId="0" xfId="0" applyNumberFormat="1" applyFont="1" applyAlignment="1">
      <alignment horizontal="center" vertical="center" wrapText="1"/>
    </xf>
    <xf numFmtId="0" fontId="44" fillId="0" borderId="0" xfId="112" applyFont="1" applyBorder="1" applyAlignment="1">
      <alignment wrapText="1"/>
    </xf>
    <xf numFmtId="167" fontId="44" fillId="0" borderId="0" xfId="0" applyNumberFormat="1" applyFont="1" applyAlignment="1">
      <alignment horizontal="center" vertical="center"/>
    </xf>
    <xf numFmtId="0" fontId="44" fillId="0" borderId="5" xfId="112" applyFont="1" applyBorder="1" applyAlignment="1">
      <alignment wrapText="1"/>
    </xf>
    <xf numFmtId="167" fontId="44" fillId="0" borderId="5" xfId="0" applyNumberFormat="1" applyFont="1" applyBorder="1" applyAlignment="1">
      <alignment horizontal="center" vertical="center"/>
    </xf>
    <xf numFmtId="0" fontId="59" fillId="0" borderId="0" xfId="0" applyFont="1" applyAlignment="1">
      <alignment vertical="center"/>
    </xf>
    <xf numFmtId="167" fontId="59" fillId="0" borderId="0" xfId="0" applyNumberFormat="1" applyFont="1" applyAlignment="1">
      <alignment horizontal="center" vertical="center"/>
    </xf>
    <xf numFmtId="0" fontId="59" fillId="0" borderId="5" xfId="0" applyFont="1" applyBorder="1" applyAlignment="1">
      <alignment vertical="center"/>
    </xf>
    <xf numFmtId="167" fontId="59" fillId="0" borderId="5" xfId="0" applyNumberFormat="1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167" fontId="47" fillId="0" borderId="0" xfId="0" applyNumberFormat="1" applyFont="1" applyAlignment="1">
      <alignment horizontal="center" vertical="center"/>
    </xf>
    <xf numFmtId="0" fontId="44" fillId="0" borderId="5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167" fontId="54" fillId="0" borderId="0" xfId="0" applyNumberFormat="1" applyFont="1" applyBorder="1" applyAlignment="1">
      <alignment horizontal="center" vertical="center"/>
    </xf>
    <xf numFmtId="167" fontId="40" fillId="0" borderId="0" xfId="0" applyNumberFormat="1" applyFont="1" applyBorder="1" applyAlignment="1">
      <alignment horizontal="center" vertical="center"/>
    </xf>
    <xf numFmtId="0" fontId="54" fillId="0" borderId="0" xfId="0" applyFont="1" applyAlignment="1">
      <alignment vertical="center"/>
    </xf>
    <xf numFmtId="3" fontId="54" fillId="0" borderId="0" xfId="0" applyNumberFormat="1" applyFont="1" applyAlignment="1">
      <alignment horizontal="center" vertical="center"/>
    </xf>
    <xf numFmtId="0" fontId="61" fillId="0" borderId="0" xfId="0" applyFont="1" applyAlignment="1">
      <alignment vertical="center"/>
    </xf>
    <xf numFmtId="167" fontId="61" fillId="0" borderId="0" xfId="120" applyNumberFormat="1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167" fontId="54" fillId="0" borderId="0" xfId="120" applyNumberFormat="1" applyFont="1" applyAlignment="1">
      <alignment horizontal="center" vertical="center"/>
    </xf>
    <xf numFmtId="0" fontId="54" fillId="0" borderId="5" xfId="0" applyFont="1" applyBorder="1" applyAlignment="1">
      <alignment vertical="center"/>
    </xf>
    <xf numFmtId="167" fontId="54" fillId="0" borderId="5" xfId="120" applyNumberFormat="1" applyFont="1" applyBorder="1" applyAlignment="1">
      <alignment horizontal="center" vertical="center"/>
    </xf>
    <xf numFmtId="0" fontId="62" fillId="0" borderId="5" xfId="0" applyFont="1" applyBorder="1" applyAlignment="1">
      <alignment vertical="center"/>
    </xf>
    <xf numFmtId="0" fontId="54" fillId="0" borderId="5" xfId="0" applyFont="1" applyBorder="1" applyAlignment="1">
      <alignment horizontal="center" vertical="center"/>
    </xf>
    <xf numFmtId="192" fontId="54" fillId="0" borderId="5" xfId="121" applyNumberFormat="1" applyFont="1" applyBorder="1" applyAlignment="1">
      <alignment horizontal="center" vertical="center"/>
    </xf>
    <xf numFmtId="49" fontId="54" fillId="0" borderId="0" xfId="0" applyNumberFormat="1" applyFont="1" applyFill="1" applyBorder="1" applyAlignment="1">
      <alignment horizontal="left" vertical="center"/>
    </xf>
    <xf numFmtId="166" fontId="54" fillId="0" borderId="0" xfId="0" applyNumberFormat="1" applyFont="1" applyFill="1" applyBorder="1" applyAlignment="1">
      <alignment horizontal="center" vertical="center"/>
    </xf>
    <xf numFmtId="49" fontId="54" fillId="0" borderId="0" xfId="0" applyNumberFormat="1" applyFont="1" applyFill="1" applyBorder="1" applyAlignment="1">
      <alignment horizontal="left" vertical="center" wrapText="1"/>
    </xf>
    <xf numFmtId="166" fontId="54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44" fillId="0" borderId="0" xfId="0" applyFont="1" applyAlignment="1">
      <alignment vertical="center" wrapText="1"/>
    </xf>
    <xf numFmtId="0" fontId="61" fillId="0" borderId="0" xfId="112" applyFont="1" applyBorder="1" applyAlignment="1">
      <alignment vertical="center"/>
    </xf>
    <xf numFmtId="3" fontId="61" fillId="0" borderId="0" xfId="0" applyNumberFormat="1" applyFont="1" applyAlignment="1">
      <alignment horizontal="center" vertical="center"/>
    </xf>
    <xf numFmtId="0" fontId="54" fillId="0" borderId="0" xfId="112" applyFont="1" applyBorder="1" applyAlignment="1">
      <alignment vertical="center"/>
    </xf>
    <xf numFmtId="3" fontId="54" fillId="0" borderId="0" xfId="0" applyNumberFormat="1" applyFont="1" applyFill="1" applyAlignment="1">
      <alignment horizontal="center" vertical="center"/>
    </xf>
    <xf numFmtId="0" fontId="54" fillId="0" borderId="0" xfId="112" applyFont="1" applyBorder="1" applyAlignment="1">
      <alignment vertical="center" wrapText="1"/>
    </xf>
    <xf numFmtId="0" fontId="61" fillId="0" borderId="0" xfId="112" applyFont="1" applyFill="1" applyBorder="1" applyAlignment="1">
      <alignment vertical="center"/>
    </xf>
    <xf numFmtId="0" fontId="44" fillId="0" borderId="0" xfId="112" applyFont="1" applyFill="1" applyBorder="1" applyAlignment="1">
      <alignment vertical="center"/>
    </xf>
    <xf numFmtId="3" fontId="85" fillId="0" borderId="0" xfId="0" applyNumberFormat="1" applyFont="1" applyAlignment="1">
      <alignment horizontal="center" vertical="center"/>
    </xf>
    <xf numFmtId="0" fontId="44" fillId="0" borderId="5" xfId="112" applyFont="1" applyFill="1" applyBorder="1" applyAlignment="1">
      <alignment horizontal="left" vertical="center"/>
    </xf>
    <xf numFmtId="4" fontId="85" fillId="0" borderId="5" xfId="0" applyNumberFormat="1" applyFont="1" applyBorder="1" applyAlignment="1">
      <alignment horizontal="center" vertical="center"/>
    </xf>
    <xf numFmtId="0" fontId="86" fillId="0" borderId="0" xfId="0" applyFont="1" applyAlignment="1">
      <alignment horizontal="right" vertical="center"/>
    </xf>
    <xf numFmtId="0" fontId="41" fillId="7" borderId="0" xfId="0" applyFont="1" applyFill="1" applyAlignment="1">
      <alignment vertical="center"/>
    </xf>
    <xf numFmtId="0" fontId="41" fillId="7" borderId="0" xfId="0" applyFont="1" applyFill="1" applyAlignment="1">
      <alignment horizontal="center" vertical="center" wrapText="1"/>
    </xf>
    <xf numFmtId="0" fontId="44" fillId="0" borderId="5" xfId="112" applyFont="1" applyBorder="1" applyAlignment="1">
      <alignment vertical="center"/>
    </xf>
    <xf numFmtId="3" fontId="44" fillId="0" borderId="5" xfId="0" applyNumberFormat="1" applyFont="1" applyFill="1" applyBorder="1" applyAlignment="1">
      <alignment horizontal="center" vertical="center"/>
    </xf>
    <xf numFmtId="0" fontId="44" fillId="0" borderId="0" xfId="112" applyFont="1" applyFill="1" applyBorder="1" applyAlignment="1">
      <alignment horizontal="left" vertical="center"/>
    </xf>
    <xf numFmtId="166" fontId="85" fillId="0" borderId="5" xfId="0" applyNumberFormat="1" applyFont="1" applyBorder="1" applyAlignment="1">
      <alignment horizontal="center" vertical="center"/>
    </xf>
    <xf numFmtId="0" fontId="54" fillId="0" borderId="0" xfId="0" applyFont="1"/>
    <xf numFmtId="3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4" fontId="47" fillId="0" borderId="0" xfId="0" applyNumberFormat="1" applyFont="1" applyAlignment="1">
      <alignment horizontal="center" vertical="center"/>
    </xf>
    <xf numFmtId="0" fontId="44" fillId="0" borderId="0" xfId="0" applyFont="1"/>
    <xf numFmtId="0" fontId="44" fillId="0" borderId="5" xfId="0" applyFont="1" applyBorder="1"/>
    <xf numFmtId="2" fontId="44" fillId="0" borderId="5" xfId="0" applyNumberFormat="1" applyFont="1" applyBorder="1" applyAlignment="1">
      <alignment horizontal="center" vertical="center"/>
    </xf>
    <xf numFmtId="1" fontId="47" fillId="0" borderId="0" xfId="0" applyNumberFormat="1" applyFont="1" applyAlignment="1">
      <alignment horizontal="center" vertical="center"/>
    </xf>
    <xf numFmtId="0" fontId="62" fillId="0" borderId="0" xfId="0" applyFont="1"/>
    <xf numFmtId="3" fontId="62" fillId="0" borderId="0" xfId="0" applyNumberFormat="1" applyFont="1" applyAlignment="1">
      <alignment horizontal="center"/>
    </xf>
    <xf numFmtId="0" fontId="62" fillId="0" borderId="5" xfId="0" applyFont="1" applyBorder="1"/>
    <xf numFmtId="2" fontId="49" fillId="0" borderId="5" xfId="0" applyNumberFormat="1" applyFont="1" applyBorder="1" applyAlignment="1">
      <alignment horizontal="center" vertical="center"/>
    </xf>
    <xf numFmtId="0" fontId="62" fillId="0" borderId="0" xfId="0" applyFont="1" applyBorder="1"/>
    <xf numFmtId="0" fontId="49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1" fillId="7" borderId="0" xfId="0" applyFont="1" applyFill="1" applyAlignment="1">
      <alignment horizontal="right" vertical="center"/>
    </xf>
    <xf numFmtId="0" fontId="54" fillId="0" borderId="0" xfId="0" applyFont="1" applyAlignment="1">
      <alignment horizontal="left"/>
    </xf>
    <xf numFmtId="3" fontId="54" fillId="0" borderId="0" xfId="0" applyNumberFormat="1" applyFont="1"/>
    <xf numFmtId="3" fontId="54" fillId="0" borderId="0" xfId="0" applyNumberFormat="1" applyFont="1" applyAlignment="1">
      <alignment horizontal="right"/>
    </xf>
    <xf numFmtId="1" fontId="54" fillId="0" borderId="0" xfId="0" applyNumberFormat="1" applyFont="1"/>
    <xf numFmtId="167" fontId="54" fillId="0" borderId="0" xfId="0" applyNumberFormat="1" applyFont="1"/>
    <xf numFmtId="3" fontId="0" fillId="0" borderId="0" xfId="0" applyNumberFormat="1"/>
    <xf numFmtId="0" fontId="39" fillId="0" borderId="0" xfId="0" applyFont="1"/>
    <xf numFmtId="0" fontId="87" fillId="0" borderId="0" xfId="0" applyFont="1"/>
    <xf numFmtId="167" fontId="54" fillId="0" borderId="0" xfId="121" applyNumberFormat="1" applyFont="1"/>
    <xf numFmtId="0" fontId="61" fillId="0" borderId="0" xfId="0" applyFont="1"/>
    <xf numFmtId="167" fontId="61" fillId="0" borderId="0" xfId="0" applyNumberFormat="1" applyFont="1"/>
    <xf numFmtId="0" fontId="39" fillId="0" borderId="0" xfId="122" applyFont="1"/>
    <xf numFmtId="0" fontId="46" fillId="0" borderId="0" xfId="122" applyFont="1"/>
    <xf numFmtId="0" fontId="45" fillId="7" borderId="0" xfId="122" applyFont="1" applyFill="1"/>
    <xf numFmtId="0" fontId="45" fillId="7" borderId="0" xfId="122" applyFont="1" applyFill="1" applyAlignment="1">
      <alignment horizontal="right"/>
    </xf>
    <xf numFmtId="167" fontId="87" fillId="0" borderId="0" xfId="0" applyNumberFormat="1" applyFont="1"/>
    <xf numFmtId="0" fontId="87" fillId="0" borderId="5" xfId="0" applyFont="1" applyBorder="1"/>
    <xf numFmtId="167" fontId="87" fillId="0" borderId="5" xfId="0" applyNumberFormat="1" applyFont="1" applyBorder="1"/>
    <xf numFmtId="0" fontId="57" fillId="0" borderId="0" xfId="111" applyFont="1" applyAlignment="1">
      <alignment vertical="center"/>
    </xf>
    <xf numFmtId="0" fontId="8" fillId="0" borderId="0" xfId="111" applyAlignment="1">
      <alignment vertical="center"/>
    </xf>
    <xf numFmtId="0" fontId="45" fillId="7" borderId="0" xfId="111" applyFont="1" applyFill="1" applyBorder="1" applyAlignment="1">
      <alignment vertical="center"/>
    </xf>
    <xf numFmtId="0" fontId="45" fillId="7" borderId="32" xfId="111" applyFont="1" applyFill="1" applyBorder="1" applyAlignment="1">
      <alignment horizontal="center" vertical="center"/>
    </xf>
    <xf numFmtId="0" fontId="45" fillId="0" borderId="0" xfId="111" applyFont="1" applyFill="1" applyBorder="1" applyAlignment="1">
      <alignment horizontal="center" vertical="center"/>
    </xf>
    <xf numFmtId="0" fontId="88" fillId="7" borderId="0" xfId="111" applyFont="1" applyFill="1" applyBorder="1" applyAlignment="1">
      <alignment vertical="center"/>
    </xf>
    <xf numFmtId="0" fontId="45" fillId="7" borderId="0" xfId="111" applyFont="1" applyFill="1" applyBorder="1" applyAlignment="1">
      <alignment horizontal="center" vertical="center"/>
    </xf>
    <xf numFmtId="0" fontId="45" fillId="7" borderId="8" xfId="111" applyFont="1" applyFill="1" applyBorder="1" applyAlignment="1">
      <alignment horizontal="center" vertical="center"/>
    </xf>
    <xf numFmtId="0" fontId="34" fillId="0" borderId="0" xfId="111" applyFont="1" applyBorder="1" applyAlignment="1">
      <alignment vertical="center"/>
    </xf>
    <xf numFmtId="0" fontId="34" fillId="0" borderId="0" xfId="111" applyFont="1" applyFill="1" applyBorder="1" applyAlignment="1">
      <alignment horizontal="center" vertical="center"/>
    </xf>
    <xf numFmtId="0" fontId="34" fillId="0" borderId="6" xfId="111" applyFont="1" applyBorder="1" applyAlignment="1">
      <alignment vertical="center"/>
    </xf>
    <xf numFmtId="0" fontId="34" fillId="0" borderId="6" xfId="111" applyFont="1" applyBorder="1" applyAlignment="1">
      <alignment horizontal="center" vertical="center"/>
    </xf>
    <xf numFmtId="0" fontId="8" fillId="0" borderId="0" xfId="111" applyFill="1" applyBorder="1" applyAlignment="1">
      <alignment vertical="center"/>
    </xf>
    <xf numFmtId="193" fontId="8" fillId="0" borderId="0" xfId="111" applyNumberFormat="1" applyAlignment="1">
      <alignment horizontal="center" wrapText="1"/>
    </xf>
    <xf numFmtId="0" fontId="89" fillId="0" borderId="0" xfId="111" applyFont="1" applyAlignment="1">
      <alignment horizontal="left" wrapText="1"/>
    </xf>
    <xf numFmtId="167" fontId="90" fillId="0" borderId="0" xfId="111" applyNumberFormat="1" applyFont="1" applyAlignment="1">
      <alignment horizontal="right"/>
    </xf>
    <xf numFmtId="167" fontId="8" fillId="0" borderId="0" xfId="111" applyNumberFormat="1" applyFont="1" applyAlignment="1">
      <alignment horizontal="right"/>
    </xf>
    <xf numFmtId="167" fontId="8" fillId="0" borderId="0" xfId="111" applyNumberFormat="1" applyAlignment="1">
      <alignment horizontal="right"/>
    </xf>
    <xf numFmtId="193" fontId="8" fillId="0" borderId="0" xfId="111" applyNumberFormat="1" applyAlignment="1">
      <alignment horizontal="center"/>
    </xf>
    <xf numFmtId="0" fontId="8" fillId="0" borderId="0" xfId="123"/>
    <xf numFmtId="167" fontId="8" fillId="0" borderId="0" xfId="111" applyNumberFormat="1"/>
    <xf numFmtId="167" fontId="8" fillId="0" borderId="0" xfId="124" applyNumberFormat="1" applyAlignment="1"/>
    <xf numFmtId="167" fontId="8" fillId="0" borderId="0" xfId="124" applyNumberFormat="1"/>
    <xf numFmtId="0" fontId="89" fillId="0" borderId="0" xfId="111" applyFont="1" applyAlignment="1">
      <alignment horizontal="center" vertical="center" wrapText="1"/>
    </xf>
    <xf numFmtId="167" fontId="90" fillId="0" borderId="0" xfId="111" applyNumberFormat="1" applyFont="1" applyAlignment="1">
      <alignment horizontal="center" vertical="center" wrapText="1"/>
    </xf>
    <xf numFmtId="193" fontId="8" fillId="0" borderId="0" xfId="111" applyNumberFormat="1"/>
    <xf numFmtId="0" fontId="90" fillId="0" borderId="0" xfId="111" applyFont="1"/>
    <xf numFmtId="0" fontId="8" fillId="0" borderId="0" xfId="111" applyFont="1"/>
    <xf numFmtId="167" fontId="34" fillId="0" borderId="32" xfId="111" applyNumberFormat="1" applyFont="1" applyBorder="1" applyAlignment="1">
      <alignment horizontal="center" vertical="center"/>
    </xf>
    <xf numFmtId="167" fontId="34" fillId="0" borderId="0" xfId="111" applyNumberFormat="1" applyFont="1" applyBorder="1" applyAlignment="1">
      <alignment horizontal="center" vertical="center"/>
    </xf>
    <xf numFmtId="167" fontId="34" fillId="0" borderId="8" xfId="111" applyNumberFormat="1" applyFont="1" applyBorder="1" applyAlignment="1">
      <alignment horizontal="center" vertical="center"/>
    </xf>
    <xf numFmtId="167" fontId="47" fillId="0" borderId="32" xfId="111" applyNumberFormat="1" applyFont="1" applyBorder="1" applyAlignment="1">
      <alignment horizontal="center" vertical="center"/>
    </xf>
    <xf numFmtId="0" fontId="39" fillId="9" borderId="0" xfId="0" applyFont="1" applyFill="1" applyAlignment="1">
      <alignment vertical="center"/>
    </xf>
    <xf numFmtId="0" fontId="93" fillId="9" borderId="0" xfId="0" applyFont="1" applyFill="1" applyAlignment="1">
      <alignment vertical="center"/>
    </xf>
    <xf numFmtId="0" fontId="54" fillId="9" borderId="0" xfId="0" applyFont="1" applyFill="1" applyAlignment="1">
      <alignment vertical="center"/>
    </xf>
    <xf numFmtId="0" fontId="62" fillId="9" borderId="0" xfId="0" applyFont="1" applyFill="1" applyAlignment="1">
      <alignment horizontal="left" vertical="center" indent="1"/>
    </xf>
    <xf numFmtId="0" fontId="44" fillId="9" borderId="16" xfId="0" applyFont="1" applyFill="1" applyBorder="1" applyAlignment="1">
      <alignment vertical="center"/>
    </xf>
    <xf numFmtId="0" fontId="95" fillId="9" borderId="0" xfId="0" applyFont="1" applyFill="1" applyAlignment="1">
      <alignment vertical="center" wrapText="1"/>
    </xf>
    <xf numFmtId="0" fontId="40" fillId="9" borderId="0" xfId="0" applyFont="1" applyFill="1" applyAlignment="1">
      <alignment horizontal="right" vertical="center"/>
    </xf>
    <xf numFmtId="0" fontId="95" fillId="9" borderId="21" xfId="0" applyFont="1" applyFill="1" applyBorder="1" applyAlignment="1">
      <alignment vertical="center" wrapText="1"/>
    </xf>
    <xf numFmtId="0" fontId="95" fillId="9" borderId="21" xfId="0" applyFont="1" applyFill="1" applyBorder="1" applyAlignment="1">
      <alignment vertical="center"/>
    </xf>
    <xf numFmtId="0" fontId="95" fillId="9" borderId="0" xfId="0" applyFont="1" applyFill="1" applyBorder="1" applyAlignment="1">
      <alignment vertical="center" wrapText="1"/>
    </xf>
    <xf numFmtId="0" fontId="39" fillId="9" borderId="0" xfId="0" applyFont="1" applyFill="1" applyAlignment="1"/>
    <xf numFmtId="166" fontId="46" fillId="0" borderId="0" xfId="111" applyNumberFormat="1" applyFont="1" applyFill="1"/>
    <xf numFmtId="167" fontId="46" fillId="0" borderId="0" xfId="111" applyNumberFormat="1" applyFont="1" applyFill="1"/>
    <xf numFmtId="167" fontId="47" fillId="0" borderId="0" xfId="111" applyNumberFormat="1" applyFont="1" applyFill="1" applyAlignment="1">
      <alignment horizontal="center" vertical="center"/>
    </xf>
    <xf numFmtId="167" fontId="47" fillId="0" borderId="0" xfId="111" applyNumberFormat="1" applyFont="1" applyAlignment="1">
      <alignment horizontal="center" vertical="center"/>
    </xf>
    <xf numFmtId="0" fontId="59" fillId="0" borderId="0" xfId="111" applyFont="1" applyBorder="1" applyAlignment="1">
      <alignment vertical="center" wrapText="1"/>
    </xf>
    <xf numFmtId="167" fontId="59" fillId="0" borderId="0" xfId="111" applyNumberFormat="1" applyFont="1" applyBorder="1" applyAlignment="1">
      <alignment horizontal="center" vertical="center"/>
    </xf>
    <xf numFmtId="0" fontId="47" fillId="0" borderId="0" xfId="111" applyFont="1" applyBorder="1" applyAlignment="1">
      <alignment vertical="center" wrapText="1"/>
    </xf>
    <xf numFmtId="167" fontId="47" fillId="0" borderId="0" xfId="111" applyNumberFormat="1" applyFont="1" applyBorder="1" applyAlignment="1">
      <alignment horizontal="center" vertical="center"/>
    </xf>
    <xf numFmtId="167" fontId="61" fillId="9" borderId="0" xfId="0" applyNumberFormat="1" applyFont="1" applyFill="1" applyAlignment="1">
      <alignment horizontal="center" vertical="center"/>
    </xf>
    <xf numFmtId="167" fontId="54" fillId="9" borderId="0" xfId="0" applyNumberFormat="1" applyFont="1" applyFill="1" applyAlignment="1">
      <alignment horizontal="center" vertical="center"/>
    </xf>
    <xf numFmtId="167" fontId="44" fillId="9" borderId="16" xfId="0" applyNumberFormat="1" applyFont="1" applyFill="1" applyBorder="1" applyAlignment="1">
      <alignment horizontal="center" vertical="center"/>
    </xf>
    <xf numFmtId="3" fontId="54" fillId="0" borderId="5" xfId="109" applyNumberFormat="1" applyFont="1" applyBorder="1" applyAlignment="1">
      <alignment horizontal="left" vertical="center" indent="4"/>
    </xf>
    <xf numFmtId="3" fontId="54" fillId="0" borderId="10" xfId="109" applyNumberFormat="1" applyFont="1" applyBorder="1" applyAlignment="1">
      <alignment horizontal="left" vertical="center" indent="4"/>
    </xf>
    <xf numFmtId="0" fontId="52" fillId="0" borderId="0" xfId="109" applyFont="1" applyAlignment="1">
      <alignment horizontal="left" vertical="center" indent="2"/>
    </xf>
    <xf numFmtId="0" fontId="54" fillId="0" borderId="0" xfId="109" applyFont="1" applyBorder="1" applyAlignment="1">
      <alignment horizontal="left" vertical="center" indent="2"/>
    </xf>
    <xf numFmtId="0" fontId="54" fillId="0" borderId="5" xfId="109" applyFont="1" applyBorder="1" applyAlignment="1">
      <alignment horizontal="left" vertical="center" indent="2"/>
    </xf>
    <xf numFmtId="0" fontId="83" fillId="0" borderId="0" xfId="0" applyFont="1" applyAlignment="1">
      <alignment horizontal="left" vertical="center" wrapText="1"/>
    </xf>
    <xf numFmtId="0" fontId="43" fillId="0" borderId="29" xfId="0" applyFont="1" applyBorder="1" applyAlignment="1">
      <alignment horizontal="center" vertical="center" wrapText="1"/>
    </xf>
    <xf numFmtId="0" fontId="43" fillId="0" borderId="30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83" fillId="0" borderId="0" xfId="0" applyFont="1" applyBorder="1" applyAlignment="1">
      <alignment horizontal="left" vertical="center" wrapText="1"/>
    </xf>
    <xf numFmtId="0" fontId="83" fillId="0" borderId="0" xfId="0" applyFont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41" fillId="7" borderId="25" xfId="0" applyFont="1" applyFill="1" applyBorder="1" applyAlignment="1">
      <alignment horizontal="left" vertical="center"/>
    </xf>
    <xf numFmtId="0" fontId="41" fillId="7" borderId="28" xfId="0" applyFont="1" applyFill="1" applyBorder="1" applyAlignment="1">
      <alignment horizontal="left" vertical="center"/>
    </xf>
    <xf numFmtId="49" fontId="41" fillId="7" borderId="26" xfId="0" applyNumberFormat="1" applyFont="1" applyFill="1" applyBorder="1" applyAlignment="1">
      <alignment horizontal="center" vertical="center"/>
    </xf>
    <xf numFmtId="49" fontId="41" fillId="7" borderId="27" xfId="0" applyNumberFormat="1" applyFont="1" applyFill="1" applyBorder="1" applyAlignment="1">
      <alignment horizontal="center" vertical="center"/>
    </xf>
    <xf numFmtId="49" fontId="41" fillId="7" borderId="0" xfId="0" applyNumberFormat="1" applyFont="1" applyFill="1" applyBorder="1" applyAlignment="1">
      <alignment horizontal="center" vertical="center"/>
    </xf>
    <xf numFmtId="49" fontId="41" fillId="7" borderId="0" xfId="0" applyNumberFormat="1" applyFont="1" applyFill="1" applyAlignment="1">
      <alignment horizontal="center" vertical="center"/>
    </xf>
    <xf numFmtId="0" fontId="43" fillId="0" borderId="12" xfId="0" applyFont="1" applyBorder="1" applyAlignment="1">
      <alignment horizontal="center" vertical="center" wrapText="1"/>
    </xf>
    <xf numFmtId="0" fontId="39" fillId="0" borderId="0" xfId="111" applyFont="1" applyAlignment="1">
      <alignment vertical="center" wrapText="1"/>
    </xf>
    <xf numFmtId="0" fontId="39" fillId="0" borderId="0" xfId="108" applyFont="1" applyAlignment="1">
      <alignment vertical="center"/>
    </xf>
    <xf numFmtId="0" fontId="41" fillId="7" borderId="0" xfId="108" applyFont="1" applyFill="1" applyAlignment="1">
      <alignment horizontal="center" vertical="center"/>
    </xf>
    <xf numFmtId="0" fontId="41" fillId="7" borderId="0" xfId="108" applyFont="1" applyFill="1" applyBorder="1" applyAlignment="1">
      <alignment horizontal="center" vertical="center"/>
    </xf>
    <xf numFmtId="0" fontId="41" fillId="7" borderId="14" xfId="108" applyFont="1" applyFill="1" applyBorder="1" applyAlignment="1">
      <alignment horizontal="center" vertical="center"/>
    </xf>
    <xf numFmtId="0" fontId="41" fillId="7" borderId="15" xfId="108" applyFont="1" applyFill="1" applyBorder="1" applyAlignment="1">
      <alignment horizontal="center" vertical="center"/>
    </xf>
    <xf numFmtId="0" fontId="41" fillId="7" borderId="0" xfId="108" applyFont="1" applyFill="1" applyBorder="1" applyAlignment="1">
      <alignment horizontal="center" vertical="center" wrapText="1"/>
    </xf>
    <xf numFmtId="0" fontId="48" fillId="0" borderId="6" xfId="108" applyFont="1" applyBorder="1" applyAlignment="1">
      <alignment horizontal="right" vertical="center"/>
    </xf>
    <xf numFmtId="0" fontId="39" fillId="0" borderId="0" xfId="0" applyFont="1" applyAlignment="1">
      <alignment horizontal="left" vertical="center"/>
    </xf>
    <xf numFmtId="0" fontId="84" fillId="0" borderId="6" xfId="0" applyFont="1" applyBorder="1" applyAlignment="1">
      <alignment horizontal="left" vertical="center"/>
    </xf>
    <xf numFmtId="192" fontId="84" fillId="0" borderId="6" xfId="121" applyNumberFormat="1" applyFont="1" applyBorder="1" applyAlignment="1">
      <alignment horizontal="right" vertical="center"/>
    </xf>
    <xf numFmtId="0" fontId="39" fillId="0" borderId="0" xfId="111" applyFont="1" applyAlignment="1">
      <alignment horizontal="left" vertical="center"/>
    </xf>
    <xf numFmtId="0" fontId="45" fillId="7" borderId="0" xfId="111" applyFont="1" applyFill="1" applyBorder="1" applyAlignment="1">
      <alignment horizontal="center" vertical="center"/>
    </xf>
    <xf numFmtId="0" fontId="45" fillId="7" borderId="8" xfId="111" applyFont="1" applyFill="1" applyBorder="1" applyAlignment="1">
      <alignment horizontal="center" vertical="center"/>
    </xf>
    <xf numFmtId="0" fontId="40" fillId="0" borderId="6" xfId="111" applyFont="1" applyFill="1" applyBorder="1" applyAlignment="1">
      <alignment horizontal="right" vertical="center"/>
    </xf>
    <xf numFmtId="0" fontId="40" fillId="0" borderId="6" xfId="109" applyFont="1" applyFill="1" applyBorder="1" applyAlignment="1">
      <alignment horizontal="right" vertical="center"/>
    </xf>
    <xf numFmtId="0" fontId="39" fillId="0" borderId="0" xfId="109" applyFont="1" applyBorder="1" applyAlignment="1">
      <alignment vertical="center"/>
    </xf>
    <xf numFmtId="0" fontId="53" fillId="7" borderId="0" xfId="109" applyFont="1" applyFill="1" applyBorder="1" applyAlignment="1">
      <alignment horizontal="center" vertical="center"/>
    </xf>
    <xf numFmtId="0" fontId="55" fillId="0" borderId="6" xfId="109" applyFont="1" applyBorder="1" applyAlignment="1">
      <alignment vertical="center"/>
    </xf>
    <xf numFmtId="0" fontId="39" fillId="0" borderId="0" xfId="109" applyFont="1" applyAlignment="1">
      <alignment vertical="center"/>
    </xf>
    <xf numFmtId="0" fontId="53" fillId="7" borderId="0" xfId="109" applyFont="1" applyFill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6" xfId="0" applyFont="1" applyFill="1" applyBorder="1" applyAlignment="1">
      <alignment horizontal="right" vertical="center"/>
    </xf>
    <xf numFmtId="0" fontId="38" fillId="7" borderId="0" xfId="0" applyFont="1" applyFill="1" applyBorder="1" applyAlignment="1">
      <alignment horizontal="center" vertical="center"/>
    </xf>
    <xf numFmtId="0" fontId="38" fillId="7" borderId="14" xfId="0" applyFont="1" applyFill="1" applyBorder="1" applyAlignment="1">
      <alignment horizontal="center" vertical="center"/>
    </xf>
    <xf numFmtId="0" fontId="38" fillId="7" borderId="15" xfId="0" applyFont="1" applyFill="1" applyBorder="1" applyAlignment="1">
      <alignment horizontal="center" vertical="center"/>
    </xf>
    <xf numFmtId="0" fontId="39" fillId="0" borderId="0" xfId="111" applyFont="1" applyAlignment="1">
      <alignment vertical="center"/>
    </xf>
    <xf numFmtId="0" fontId="44" fillId="0" borderId="20" xfId="111" applyFont="1" applyBorder="1" applyAlignment="1">
      <alignment vertical="center"/>
    </xf>
    <xf numFmtId="0" fontId="65" fillId="0" borderId="21" xfId="111" applyFont="1" applyBorder="1" applyAlignment="1">
      <alignment vertical="center"/>
    </xf>
    <xf numFmtId="0" fontId="40" fillId="0" borderId="21" xfId="111" applyFont="1" applyBorder="1" applyAlignment="1">
      <alignment horizontal="right" vertical="center"/>
    </xf>
    <xf numFmtId="0" fontId="39" fillId="0" borderId="16" xfId="111" applyFont="1" applyBorder="1" applyAlignment="1">
      <alignment vertical="center" wrapText="1"/>
    </xf>
    <xf numFmtId="0" fontId="40" fillId="0" borderId="6" xfId="0" applyFont="1" applyBorder="1" applyAlignment="1">
      <alignment horizontal="right" vertical="center"/>
    </xf>
    <xf numFmtId="0" fontId="86" fillId="0" borderId="6" xfId="0" applyFont="1" applyBorder="1" applyAlignment="1">
      <alignment horizontal="right" vertical="center"/>
    </xf>
    <xf numFmtId="0" fontId="40" fillId="0" borderId="6" xfId="111" applyFont="1" applyBorder="1" applyAlignment="1">
      <alignment horizontal="right"/>
    </xf>
    <xf numFmtId="0" fontId="39" fillId="0" borderId="0" xfId="111" applyFont="1" applyFill="1" applyBorder="1" applyAlignment="1">
      <alignment vertical="center"/>
    </xf>
    <xf numFmtId="0" fontId="40" fillId="0" borderId="0" xfId="108" applyFont="1" applyBorder="1" applyAlignment="1">
      <alignment horizontal="right" vertical="center"/>
    </xf>
    <xf numFmtId="0" fontId="39" fillId="0" borderId="0" xfId="111" applyFont="1" applyFill="1" applyBorder="1" applyAlignment="1">
      <alignment horizontal="left" vertical="center"/>
    </xf>
    <xf numFmtId="0" fontId="96" fillId="0" borderId="21" xfId="111" applyFont="1" applyBorder="1" applyAlignment="1">
      <alignment horizontal="right" vertical="center"/>
    </xf>
    <xf numFmtId="0" fontId="40" fillId="0" borderId="21" xfId="111" applyFont="1" applyBorder="1" applyAlignment="1">
      <alignment horizontal="center" vertical="top" wrapText="1"/>
    </xf>
    <xf numFmtId="0" fontId="69" fillId="0" borderId="21" xfId="111" applyFont="1" applyBorder="1" applyAlignment="1">
      <alignment vertical="top" wrapText="1"/>
    </xf>
    <xf numFmtId="0" fontId="84" fillId="0" borderId="0" xfId="0" applyFont="1" applyAlignment="1">
      <alignment horizontal="right" vertical="center"/>
    </xf>
  </cellXfs>
  <cellStyles count="126">
    <cellStyle name="1 indent" xfId="1"/>
    <cellStyle name="2 indents" xfId="2"/>
    <cellStyle name="3 indents" xfId="3"/>
    <cellStyle name="4 indents" xfId="4"/>
    <cellStyle name="5 indents" xfId="5"/>
    <cellStyle name="Celkem" xfId="6"/>
    <cellStyle name="Comma0" xfId="7"/>
    <cellStyle name="Currency0" xfId="8"/>
    <cellStyle name="Čiarka" xfId="9" builtinId="3"/>
    <cellStyle name="Čiarka 2" xfId="10"/>
    <cellStyle name="Čiarka 3" xfId="115"/>
    <cellStyle name="Čiarka 4" xfId="120"/>
    <cellStyle name="čiarky 2" xfId="11"/>
    <cellStyle name="čiarky 3" xfId="12"/>
    <cellStyle name="čiarky 3 2" xfId="13"/>
    <cellStyle name="čiarky 3 2 2" xfId="14"/>
    <cellStyle name="čiarky 3 3" xfId="15"/>
    <cellStyle name="čiarky 4" xfId="16"/>
    <cellStyle name="čiarky 4 2" xfId="17"/>
    <cellStyle name="čiarky 4 2 2" xfId="18"/>
    <cellStyle name="čiarky 4 3" xfId="19"/>
    <cellStyle name="Date" xfId="20"/>
    <cellStyle name="Datum" xfId="21"/>
    <cellStyle name="Euro" xfId="22"/>
    <cellStyle name="Finanení0" xfId="23"/>
    <cellStyle name="Finanèní0" xfId="24"/>
    <cellStyle name="Finanení0 2" xfId="25"/>
    <cellStyle name="Finanení0 3" xfId="26"/>
    <cellStyle name="Finanení0 4" xfId="27"/>
    <cellStyle name="Finanení0 5" xfId="28"/>
    <cellStyle name="Fixed" xfId="29"/>
    <cellStyle name="Fixed (0)" xfId="30"/>
    <cellStyle name="Fixed (1)" xfId="31"/>
    <cellStyle name="Fixed (2)" xfId="32"/>
    <cellStyle name="Heading 1" xfId="33"/>
    <cellStyle name="Heading 2" xfId="34"/>
    <cellStyle name="Hipervínculo_IIF" xfId="35"/>
    <cellStyle name="imf-one decimal" xfId="36"/>
    <cellStyle name="imf-zero decimal" xfId="37"/>
    <cellStyle name="měny_DEFLÁTORY  3q 1998" xfId="38"/>
    <cellStyle name="Millares [0]_BALPROGRAMA2001R" xfId="39"/>
    <cellStyle name="Millares_BALPROGRAMA2001R" xfId="40"/>
    <cellStyle name="Mina0" xfId="41"/>
    <cellStyle name="Mìna0" xfId="42"/>
    <cellStyle name="Mina0 2" xfId="43"/>
    <cellStyle name="Mina0 3" xfId="44"/>
    <cellStyle name="Mina0 4" xfId="45"/>
    <cellStyle name="Mina0 5" xfId="46"/>
    <cellStyle name="Moneda [0]_BALPROGRAMA2001R" xfId="47"/>
    <cellStyle name="Moneda_BALPROGRAMA2001R" xfId="48"/>
    <cellStyle name="Navadno_Slo" xfId="49"/>
    <cellStyle name="Nedefinován" xfId="50"/>
    <cellStyle name="Normal 11" xfId="51"/>
    <cellStyle name="Normal 3" xfId="52"/>
    <cellStyle name="Normal 45" xfId="53"/>
    <cellStyle name="Normal 49" xfId="123"/>
    <cellStyle name="Normal 51" xfId="124"/>
    <cellStyle name="Normal 52" xfId="118"/>
    <cellStyle name="Normal 53" xfId="119"/>
    <cellStyle name="Normal 54" xfId="125"/>
    <cellStyle name="Normal 8" xfId="54"/>
    <cellStyle name="Normal_Svkfis" xfId="55"/>
    <cellStyle name="Normal_TAB2 2 2" xfId="116"/>
    <cellStyle name="Normálna 2" xfId="56"/>
    <cellStyle name="Normálna 2 2" xfId="57"/>
    <cellStyle name="Normálna 2 2 2" xfId="117"/>
    <cellStyle name="Normálna 2 4" xfId="58"/>
    <cellStyle name="Normálna 3" xfId="59"/>
    <cellStyle name="Normálna 4" xfId="60"/>
    <cellStyle name="Normálna 4 2" xfId="61"/>
    <cellStyle name="Normálna 5" xfId="62"/>
    <cellStyle name="Normálna 7" xfId="112"/>
    <cellStyle name="Normálna_R_2013_baza_OS_2Q" xfId="63"/>
    <cellStyle name="Normálne" xfId="0" builtinId="0"/>
    <cellStyle name="normálne 10" xfId="64"/>
    <cellStyle name="Normálne 11" xfId="109"/>
    <cellStyle name="Normálne 11 2" xfId="114"/>
    <cellStyle name="normálne 13" xfId="65"/>
    <cellStyle name="normálne 2" xfId="66"/>
    <cellStyle name="Normálne 2 2" xfId="110"/>
    <cellStyle name="Normálne 2 3" xfId="111"/>
    <cellStyle name="normálne 2 4" xfId="113"/>
    <cellStyle name="Normálne 2 5" xfId="122"/>
    <cellStyle name="normálne 3" xfId="67"/>
    <cellStyle name="normálne 4" xfId="68"/>
    <cellStyle name="normálne 5" xfId="69"/>
    <cellStyle name="normálne 5 2" xfId="70"/>
    <cellStyle name="normálne 5 2 2" xfId="71"/>
    <cellStyle name="normálne 5 3" xfId="72"/>
    <cellStyle name="normálne 5_19_NPC_2012_2014_eu_cof" xfId="73"/>
    <cellStyle name="normálne 6" xfId="74"/>
    <cellStyle name="normálne 6 2" xfId="75"/>
    <cellStyle name="normálne 7" xfId="76"/>
    <cellStyle name="normálne 7 10" xfId="77"/>
    <cellStyle name="normálne 7 2 2" xfId="78"/>
    <cellStyle name="normálne 8" xfId="79"/>
    <cellStyle name="normálne 8 2" xfId="80"/>
    <cellStyle name="Normálne 9" xfId="108"/>
    <cellStyle name="normální_15.6.07 východ.+rozpočet 08-10" xfId="81"/>
    <cellStyle name="Normßl - Style1" xfId="82"/>
    <cellStyle name="Normßl - Style1 2" xfId="83"/>
    <cellStyle name="Percentá" xfId="84" builtinId="5"/>
    <cellStyle name="percentá 2" xfId="85"/>
    <cellStyle name="Percentá 3" xfId="121"/>
    <cellStyle name="percentage difference" xfId="86"/>
    <cellStyle name="percentage difference one decimal" xfId="87"/>
    <cellStyle name="percentage difference zero decimal" xfId="88"/>
    <cellStyle name="Pevný" xfId="89"/>
    <cellStyle name="SAPBEXHLevel2" xfId="90"/>
    <cellStyle name="SAPBEXHLevel3" xfId="91"/>
    <cellStyle name="SAPBEXstdData" xfId="92"/>
    <cellStyle name="SAPBEXstdItem 3" xfId="93"/>
    <cellStyle name="Text" xfId="94"/>
    <cellStyle name="Záhlaví 1" xfId="95"/>
    <cellStyle name="Záhlaví 2" xfId="96"/>
    <cellStyle name="zero" xfId="97"/>
    <cellStyle name="ДАТА" xfId="98"/>
    <cellStyle name="ДЕНЕЖНЫЙ_BOPENGC" xfId="99"/>
    <cellStyle name="ЗАГОЛОВОК1" xfId="100"/>
    <cellStyle name="ЗАГОЛОВОК2" xfId="101"/>
    <cellStyle name="ИТОГОВЫЙ" xfId="102"/>
    <cellStyle name="Обычный_BOPENGC" xfId="103"/>
    <cellStyle name="ПРОЦЕНТНЫЙ_BOPENGC" xfId="104"/>
    <cellStyle name="ТЕКСТ" xfId="105"/>
    <cellStyle name="ФИКСИРОВАННЫЙ" xfId="106"/>
    <cellStyle name="ФИНАНСОВЫЙ_BOPENGC" xfId="10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2D8B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7F7E7"/>
      <rgbColor rgb="00C0C0C0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6699"/>
      <rgbColor rgb="00333333"/>
    </indexed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calcChain" Target="calcChain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63" Type="http://schemas.openxmlformats.org/officeDocument/2006/relationships/externalLink" Target="externalLinks/externalLink28.xml"/><Relationship Id="rId68" Type="http://schemas.openxmlformats.org/officeDocument/2006/relationships/externalLink" Target="externalLinks/externalLink33.xml"/><Relationship Id="rId84" Type="http://schemas.openxmlformats.org/officeDocument/2006/relationships/externalLink" Target="externalLinks/externalLink49.xml"/><Relationship Id="rId89" Type="http://schemas.openxmlformats.org/officeDocument/2006/relationships/externalLink" Target="externalLinks/externalLink54.xml"/><Relationship Id="rId112" Type="http://schemas.openxmlformats.org/officeDocument/2006/relationships/externalLink" Target="externalLinks/externalLink77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72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53" Type="http://schemas.openxmlformats.org/officeDocument/2006/relationships/externalLink" Target="externalLinks/externalLink18.xml"/><Relationship Id="rId58" Type="http://schemas.openxmlformats.org/officeDocument/2006/relationships/externalLink" Target="externalLinks/externalLink23.xml"/><Relationship Id="rId74" Type="http://schemas.openxmlformats.org/officeDocument/2006/relationships/externalLink" Target="externalLinks/externalLink39.xml"/><Relationship Id="rId79" Type="http://schemas.openxmlformats.org/officeDocument/2006/relationships/externalLink" Target="externalLinks/externalLink44.xml"/><Relationship Id="rId102" Type="http://schemas.openxmlformats.org/officeDocument/2006/relationships/externalLink" Target="externalLinks/externalLink67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55.xml"/><Relationship Id="rId95" Type="http://schemas.openxmlformats.org/officeDocument/2006/relationships/externalLink" Target="externalLinks/externalLink60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64" Type="http://schemas.openxmlformats.org/officeDocument/2006/relationships/externalLink" Target="externalLinks/externalLink29.xml"/><Relationship Id="rId69" Type="http://schemas.openxmlformats.org/officeDocument/2006/relationships/externalLink" Target="externalLinks/externalLink34.xml"/><Relationship Id="rId113" Type="http://schemas.openxmlformats.org/officeDocument/2006/relationships/externalLink" Target="externalLinks/externalLink78.xml"/><Relationship Id="rId118" Type="http://schemas.openxmlformats.org/officeDocument/2006/relationships/customXml" Target="../customXml/item1.xml"/><Relationship Id="rId80" Type="http://schemas.openxmlformats.org/officeDocument/2006/relationships/externalLink" Target="externalLinks/externalLink45.xml"/><Relationship Id="rId85" Type="http://schemas.openxmlformats.org/officeDocument/2006/relationships/externalLink" Target="externalLinks/externalLink50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59" Type="http://schemas.openxmlformats.org/officeDocument/2006/relationships/externalLink" Target="externalLinks/externalLink24.xml"/><Relationship Id="rId103" Type="http://schemas.openxmlformats.org/officeDocument/2006/relationships/externalLink" Target="externalLinks/externalLink68.xml"/><Relationship Id="rId108" Type="http://schemas.openxmlformats.org/officeDocument/2006/relationships/externalLink" Target="externalLinks/externalLink73.xml"/><Relationship Id="rId54" Type="http://schemas.openxmlformats.org/officeDocument/2006/relationships/externalLink" Target="externalLinks/externalLink19.xml"/><Relationship Id="rId70" Type="http://schemas.openxmlformats.org/officeDocument/2006/relationships/externalLink" Target="externalLinks/externalLink35.xml"/><Relationship Id="rId75" Type="http://schemas.openxmlformats.org/officeDocument/2006/relationships/externalLink" Target="externalLinks/externalLink40.xml"/><Relationship Id="rId91" Type="http://schemas.openxmlformats.org/officeDocument/2006/relationships/externalLink" Target="externalLinks/externalLink56.xml"/><Relationship Id="rId96" Type="http://schemas.openxmlformats.org/officeDocument/2006/relationships/externalLink" Target="externalLinks/externalLink6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externalLink" Target="externalLinks/externalLink14.xml"/><Relationship Id="rId114" Type="http://schemas.openxmlformats.org/officeDocument/2006/relationships/theme" Target="theme/theme1.xml"/><Relationship Id="rId11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52" Type="http://schemas.openxmlformats.org/officeDocument/2006/relationships/externalLink" Target="externalLinks/externalLink17.xml"/><Relationship Id="rId60" Type="http://schemas.openxmlformats.org/officeDocument/2006/relationships/externalLink" Target="externalLinks/externalLink25.xml"/><Relationship Id="rId65" Type="http://schemas.openxmlformats.org/officeDocument/2006/relationships/externalLink" Target="externalLinks/externalLink30.xml"/><Relationship Id="rId73" Type="http://schemas.openxmlformats.org/officeDocument/2006/relationships/externalLink" Target="externalLinks/externalLink38.xml"/><Relationship Id="rId78" Type="http://schemas.openxmlformats.org/officeDocument/2006/relationships/externalLink" Target="externalLinks/externalLink43.xml"/><Relationship Id="rId81" Type="http://schemas.openxmlformats.org/officeDocument/2006/relationships/externalLink" Target="externalLinks/externalLink46.xml"/><Relationship Id="rId86" Type="http://schemas.openxmlformats.org/officeDocument/2006/relationships/externalLink" Target="externalLinks/externalLink51.xml"/><Relationship Id="rId94" Type="http://schemas.openxmlformats.org/officeDocument/2006/relationships/externalLink" Target="externalLinks/externalLink59.xml"/><Relationship Id="rId99" Type="http://schemas.openxmlformats.org/officeDocument/2006/relationships/externalLink" Target="externalLinks/externalLink64.xml"/><Relationship Id="rId101" Type="http://schemas.openxmlformats.org/officeDocument/2006/relationships/externalLink" Target="externalLinks/externalLink6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4.xml"/><Relationship Id="rId109" Type="http://schemas.openxmlformats.org/officeDocument/2006/relationships/externalLink" Target="externalLinks/externalLink74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15.xml"/><Relationship Id="rId55" Type="http://schemas.openxmlformats.org/officeDocument/2006/relationships/externalLink" Target="externalLinks/externalLink20.xml"/><Relationship Id="rId76" Type="http://schemas.openxmlformats.org/officeDocument/2006/relationships/externalLink" Target="externalLinks/externalLink41.xml"/><Relationship Id="rId97" Type="http://schemas.openxmlformats.org/officeDocument/2006/relationships/externalLink" Target="externalLinks/externalLink62.xml"/><Relationship Id="rId104" Type="http://schemas.openxmlformats.org/officeDocument/2006/relationships/externalLink" Target="externalLinks/externalLink69.xml"/><Relationship Id="rId12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6.xml"/><Relationship Id="rId92" Type="http://schemas.openxmlformats.org/officeDocument/2006/relationships/externalLink" Target="externalLinks/externalLink57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66" Type="http://schemas.openxmlformats.org/officeDocument/2006/relationships/externalLink" Target="externalLinks/externalLink31.xml"/><Relationship Id="rId87" Type="http://schemas.openxmlformats.org/officeDocument/2006/relationships/externalLink" Target="externalLinks/externalLink52.xml"/><Relationship Id="rId110" Type="http://schemas.openxmlformats.org/officeDocument/2006/relationships/externalLink" Target="externalLinks/externalLink75.xml"/><Relationship Id="rId115" Type="http://schemas.openxmlformats.org/officeDocument/2006/relationships/styles" Target="styles.xml"/><Relationship Id="rId61" Type="http://schemas.openxmlformats.org/officeDocument/2006/relationships/externalLink" Target="externalLinks/externalLink26.xml"/><Relationship Id="rId82" Type="http://schemas.openxmlformats.org/officeDocument/2006/relationships/externalLink" Target="externalLinks/externalLink47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externalLink" Target="externalLinks/externalLink21.xml"/><Relationship Id="rId77" Type="http://schemas.openxmlformats.org/officeDocument/2006/relationships/externalLink" Target="externalLinks/externalLink42.xml"/><Relationship Id="rId100" Type="http://schemas.openxmlformats.org/officeDocument/2006/relationships/externalLink" Target="externalLinks/externalLink65.xml"/><Relationship Id="rId105" Type="http://schemas.openxmlformats.org/officeDocument/2006/relationships/externalLink" Target="externalLinks/externalLink70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6.xml"/><Relationship Id="rId72" Type="http://schemas.openxmlformats.org/officeDocument/2006/relationships/externalLink" Target="externalLinks/externalLink37.xml"/><Relationship Id="rId93" Type="http://schemas.openxmlformats.org/officeDocument/2006/relationships/externalLink" Target="externalLinks/externalLink58.xml"/><Relationship Id="rId98" Type="http://schemas.openxmlformats.org/officeDocument/2006/relationships/externalLink" Target="externalLinks/externalLink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externalLink" Target="externalLinks/externalLink11.xml"/><Relationship Id="rId67" Type="http://schemas.openxmlformats.org/officeDocument/2006/relationships/externalLink" Target="externalLinks/externalLink32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6.xml"/><Relationship Id="rId62" Type="http://schemas.openxmlformats.org/officeDocument/2006/relationships/externalLink" Target="externalLinks/externalLink27.xml"/><Relationship Id="rId83" Type="http://schemas.openxmlformats.org/officeDocument/2006/relationships/externalLink" Target="externalLinks/externalLink48.xml"/><Relationship Id="rId88" Type="http://schemas.openxmlformats.org/officeDocument/2006/relationships/externalLink" Target="externalLinks/externalLink53.xml"/><Relationship Id="rId111" Type="http://schemas.openxmlformats.org/officeDocument/2006/relationships/externalLink" Target="externalLinks/externalLink76.xml"/><Relationship Id="rId15" Type="http://schemas.openxmlformats.org/officeDocument/2006/relationships/worksheet" Target="worksheets/sheet15.xml"/><Relationship Id="rId36" Type="http://schemas.openxmlformats.org/officeDocument/2006/relationships/externalLink" Target="externalLinks/externalLink1.xml"/><Relationship Id="rId57" Type="http://schemas.openxmlformats.org/officeDocument/2006/relationships/externalLink" Target="externalLinks/externalLink22.xml"/><Relationship Id="rId106" Type="http://schemas.openxmlformats.org/officeDocument/2006/relationships/externalLink" Target="externalLinks/externalLink7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01181102362204"/>
          <c:y val="5.0925925925925923E-2"/>
          <c:w val="0.8703479877515311"/>
          <c:h val="0.72568934091571891"/>
        </c:manualLayout>
      </c:layout>
      <c:lineChart>
        <c:grouping val="standard"/>
        <c:varyColors val="0"/>
        <c:ser>
          <c:idx val="0"/>
          <c:order val="0"/>
          <c:tx>
            <c:v>prostriedky EÚ</c:v>
          </c:tx>
          <c:spPr>
            <a:ln w="28575" cap="rnd">
              <a:solidFill>
                <a:srgbClr val="12BFEA"/>
              </a:solidFill>
              <a:round/>
            </a:ln>
            <a:effectLst/>
          </c:spPr>
          <c:marker>
            <c:symbol val="none"/>
          </c:marker>
          <c:cat>
            <c:strRef>
              <c:f>'G01,G02'!$B$1:$AO$1</c:f>
              <c:strCache>
                <c:ptCount val="40"/>
                <c:pt idx="0">
                  <c:v>31.1.2011</c:v>
                </c:pt>
                <c:pt idx="1">
                  <c:v>28.2.2011</c:v>
                </c:pt>
                <c:pt idx="2">
                  <c:v>31.3.2011</c:v>
                </c:pt>
                <c:pt idx="3">
                  <c:v>30.4.2011</c:v>
                </c:pt>
                <c:pt idx="4">
                  <c:v>31.5.2011</c:v>
                </c:pt>
                <c:pt idx="5">
                  <c:v>30.6.2011</c:v>
                </c:pt>
                <c:pt idx="6">
                  <c:v>31.7.2011</c:v>
                </c:pt>
                <c:pt idx="7">
                  <c:v>31.8.2011</c:v>
                </c:pt>
                <c:pt idx="8">
                  <c:v>30.9.2011</c:v>
                </c:pt>
                <c:pt idx="9">
                  <c:v>31.10.2011</c:v>
                </c:pt>
                <c:pt idx="10">
                  <c:v>30.11.2011</c:v>
                </c:pt>
                <c:pt idx="11">
                  <c:v>31.12.2011</c:v>
                </c:pt>
                <c:pt idx="12">
                  <c:v>31.1.2012</c:v>
                </c:pt>
                <c:pt idx="13">
                  <c:v>29.2.2012</c:v>
                </c:pt>
                <c:pt idx="14">
                  <c:v>31.3.2012</c:v>
                </c:pt>
                <c:pt idx="15">
                  <c:v>30.4.2012</c:v>
                </c:pt>
                <c:pt idx="16">
                  <c:v>31.5.2012</c:v>
                </c:pt>
                <c:pt idx="17">
                  <c:v>30.6.2012</c:v>
                </c:pt>
                <c:pt idx="18">
                  <c:v>31.7.2012</c:v>
                </c:pt>
                <c:pt idx="19">
                  <c:v>31.8.2012</c:v>
                </c:pt>
                <c:pt idx="20">
                  <c:v>30.9.2012</c:v>
                </c:pt>
                <c:pt idx="21">
                  <c:v>31.10.2012</c:v>
                </c:pt>
                <c:pt idx="22">
                  <c:v>30.11.2012</c:v>
                </c:pt>
                <c:pt idx="23">
                  <c:v>31.12.2012</c:v>
                </c:pt>
                <c:pt idx="24">
                  <c:v>31.1.2013</c:v>
                </c:pt>
                <c:pt idx="25">
                  <c:v>28.2.2013</c:v>
                </c:pt>
                <c:pt idx="26">
                  <c:v>31.3.2013</c:v>
                </c:pt>
                <c:pt idx="27">
                  <c:v>30.4.2013</c:v>
                </c:pt>
                <c:pt idx="28">
                  <c:v>31.5.2013</c:v>
                </c:pt>
                <c:pt idx="29">
                  <c:v>30.6.2013</c:v>
                </c:pt>
                <c:pt idx="30">
                  <c:v>31.7.2013</c:v>
                </c:pt>
                <c:pt idx="31">
                  <c:v>31.8.2013</c:v>
                </c:pt>
                <c:pt idx="32">
                  <c:v>30.9.2013</c:v>
                </c:pt>
                <c:pt idx="33">
                  <c:v>31.10.2013</c:v>
                </c:pt>
                <c:pt idx="34">
                  <c:v>30.11.2013</c:v>
                </c:pt>
                <c:pt idx="35">
                  <c:v>31.12.2013</c:v>
                </c:pt>
                <c:pt idx="36">
                  <c:v>31.01.2014</c:v>
                </c:pt>
                <c:pt idx="37">
                  <c:v>28.02.2014</c:v>
                </c:pt>
                <c:pt idx="38">
                  <c:v>31.03.2014</c:v>
                </c:pt>
                <c:pt idx="39">
                  <c:v>30.04.2014</c:v>
                </c:pt>
              </c:strCache>
            </c:strRef>
          </c:cat>
          <c:val>
            <c:numRef>
              <c:f>'G01,G02'!$B$2:$AO$2</c:f>
              <c:numCache>
                <c:formatCode>#,##0</c:formatCode>
                <c:ptCount val="40"/>
                <c:pt idx="0">
                  <c:v>8.4550632499999985</c:v>
                </c:pt>
                <c:pt idx="1">
                  <c:v>121.11326453</c:v>
                </c:pt>
                <c:pt idx="2">
                  <c:v>298.16775702999996</c:v>
                </c:pt>
                <c:pt idx="3">
                  <c:v>396.10935790000002</c:v>
                </c:pt>
                <c:pt idx="4">
                  <c:v>530.48084417999996</c:v>
                </c:pt>
                <c:pt idx="5">
                  <c:v>656.26406603999999</c:v>
                </c:pt>
                <c:pt idx="6">
                  <c:v>792.44163219999996</c:v>
                </c:pt>
                <c:pt idx="7">
                  <c:v>982.63549649000004</c:v>
                </c:pt>
                <c:pt idx="8">
                  <c:v>1104.2332650899998</c:v>
                </c:pt>
                <c:pt idx="9">
                  <c:v>1245.8004117799999</c:v>
                </c:pt>
                <c:pt idx="10">
                  <c:v>1445.97523075</c:v>
                </c:pt>
                <c:pt idx="11">
                  <c:v>2090.8033840900002</c:v>
                </c:pt>
                <c:pt idx="12">
                  <c:v>7.3239549300000002</c:v>
                </c:pt>
                <c:pt idx="13">
                  <c:v>128.97320948999999</c:v>
                </c:pt>
                <c:pt idx="14">
                  <c:v>269.54662838000002</c:v>
                </c:pt>
                <c:pt idx="15">
                  <c:v>391.12094784999999</c:v>
                </c:pt>
                <c:pt idx="16">
                  <c:v>529.67749520999996</c:v>
                </c:pt>
                <c:pt idx="17">
                  <c:v>644.97378029999993</c:v>
                </c:pt>
                <c:pt idx="18">
                  <c:v>786.85864934999995</c:v>
                </c:pt>
                <c:pt idx="19">
                  <c:v>929.10526485000003</c:v>
                </c:pt>
                <c:pt idx="20">
                  <c:v>1055.0985960099999</c:v>
                </c:pt>
                <c:pt idx="21">
                  <c:v>1211.2767451100001</c:v>
                </c:pt>
                <c:pt idx="22">
                  <c:v>1400.41333525</c:v>
                </c:pt>
                <c:pt idx="23">
                  <c:v>2017.55646654</c:v>
                </c:pt>
                <c:pt idx="24">
                  <c:v>26.360279009999999</c:v>
                </c:pt>
                <c:pt idx="25">
                  <c:v>131.74309969000001</c:v>
                </c:pt>
                <c:pt idx="26">
                  <c:v>235.08544231000002</c:v>
                </c:pt>
                <c:pt idx="27">
                  <c:v>350.47061954999998</c:v>
                </c:pt>
                <c:pt idx="28">
                  <c:v>457.42420217</c:v>
                </c:pt>
                <c:pt idx="29">
                  <c:v>555.18925852999996</c:v>
                </c:pt>
                <c:pt idx="30">
                  <c:v>661.20853735000003</c:v>
                </c:pt>
                <c:pt idx="31">
                  <c:v>803.42810530999998</c:v>
                </c:pt>
                <c:pt idx="32">
                  <c:v>979.84078269999998</c:v>
                </c:pt>
                <c:pt idx="33">
                  <c:v>1153.92561658</c:v>
                </c:pt>
                <c:pt idx="34">
                  <c:v>1377.0336770700001</c:v>
                </c:pt>
                <c:pt idx="35">
                  <c:v>2038.6595356</c:v>
                </c:pt>
                <c:pt idx="36">
                  <c:v>25.467782700000001</c:v>
                </c:pt>
                <c:pt idx="37">
                  <c:v>127.92574046</c:v>
                </c:pt>
                <c:pt idx="38">
                  <c:v>253.46107344000001</c:v>
                </c:pt>
                <c:pt idx="39">
                  <c:v>344.36448590999998</c:v>
                </c:pt>
              </c:numCache>
            </c:numRef>
          </c:val>
          <c:smooth val="0"/>
        </c:ser>
        <c:ser>
          <c:idx val="1"/>
          <c:order val="1"/>
          <c:tx>
            <c:v>obdobie január-apríl</c:v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strRef>
              <c:f>'G01,G02'!$B$1:$AO$1</c:f>
              <c:strCache>
                <c:ptCount val="40"/>
                <c:pt idx="0">
                  <c:v>31.1.2011</c:v>
                </c:pt>
                <c:pt idx="1">
                  <c:v>28.2.2011</c:v>
                </c:pt>
                <c:pt idx="2">
                  <c:v>31.3.2011</c:v>
                </c:pt>
                <c:pt idx="3">
                  <c:v>30.4.2011</c:v>
                </c:pt>
                <c:pt idx="4">
                  <c:v>31.5.2011</c:v>
                </c:pt>
                <c:pt idx="5">
                  <c:v>30.6.2011</c:v>
                </c:pt>
                <c:pt idx="6">
                  <c:v>31.7.2011</c:v>
                </c:pt>
                <c:pt idx="7">
                  <c:v>31.8.2011</c:v>
                </c:pt>
                <c:pt idx="8">
                  <c:v>30.9.2011</c:v>
                </c:pt>
                <c:pt idx="9">
                  <c:v>31.10.2011</c:v>
                </c:pt>
                <c:pt idx="10">
                  <c:v>30.11.2011</c:v>
                </c:pt>
                <c:pt idx="11">
                  <c:v>31.12.2011</c:v>
                </c:pt>
                <c:pt idx="12">
                  <c:v>31.1.2012</c:v>
                </c:pt>
                <c:pt idx="13">
                  <c:v>29.2.2012</c:v>
                </c:pt>
                <c:pt idx="14">
                  <c:v>31.3.2012</c:v>
                </c:pt>
                <c:pt idx="15">
                  <c:v>30.4.2012</c:v>
                </c:pt>
                <c:pt idx="16">
                  <c:v>31.5.2012</c:v>
                </c:pt>
                <c:pt idx="17">
                  <c:v>30.6.2012</c:v>
                </c:pt>
                <c:pt idx="18">
                  <c:v>31.7.2012</c:v>
                </c:pt>
                <c:pt idx="19">
                  <c:v>31.8.2012</c:v>
                </c:pt>
                <c:pt idx="20">
                  <c:v>30.9.2012</c:v>
                </c:pt>
                <c:pt idx="21">
                  <c:v>31.10.2012</c:v>
                </c:pt>
                <c:pt idx="22">
                  <c:v>30.11.2012</c:v>
                </c:pt>
                <c:pt idx="23">
                  <c:v>31.12.2012</c:v>
                </c:pt>
                <c:pt idx="24">
                  <c:v>31.1.2013</c:v>
                </c:pt>
                <c:pt idx="25">
                  <c:v>28.2.2013</c:v>
                </c:pt>
                <c:pt idx="26">
                  <c:v>31.3.2013</c:v>
                </c:pt>
                <c:pt idx="27">
                  <c:v>30.4.2013</c:v>
                </c:pt>
                <c:pt idx="28">
                  <c:v>31.5.2013</c:v>
                </c:pt>
                <c:pt idx="29">
                  <c:v>30.6.2013</c:v>
                </c:pt>
                <c:pt idx="30">
                  <c:v>31.7.2013</c:v>
                </c:pt>
                <c:pt idx="31">
                  <c:v>31.8.2013</c:v>
                </c:pt>
                <c:pt idx="32">
                  <c:v>30.9.2013</c:v>
                </c:pt>
                <c:pt idx="33">
                  <c:v>31.10.2013</c:v>
                </c:pt>
                <c:pt idx="34">
                  <c:v>30.11.2013</c:v>
                </c:pt>
                <c:pt idx="35">
                  <c:v>31.12.2013</c:v>
                </c:pt>
                <c:pt idx="36">
                  <c:v>31.01.2014</c:v>
                </c:pt>
                <c:pt idx="37">
                  <c:v>28.02.2014</c:v>
                </c:pt>
                <c:pt idx="38">
                  <c:v>31.03.2014</c:v>
                </c:pt>
                <c:pt idx="39">
                  <c:v>30.04.2014</c:v>
                </c:pt>
              </c:strCache>
            </c:strRef>
          </c:cat>
          <c:val>
            <c:numRef>
              <c:f>'G01,G02'!$B$3:$AO$3</c:f>
              <c:numCache>
                <c:formatCode>#,##0</c:formatCode>
                <c:ptCount val="40"/>
                <c:pt idx="0">
                  <c:v>8.4550632499999985</c:v>
                </c:pt>
                <c:pt idx="1">
                  <c:v>121.11326453</c:v>
                </c:pt>
                <c:pt idx="2">
                  <c:v>298.16775702999996</c:v>
                </c:pt>
                <c:pt idx="3">
                  <c:v>396.10935790000002</c:v>
                </c:pt>
                <c:pt idx="12">
                  <c:v>7.3239549300000002</c:v>
                </c:pt>
                <c:pt idx="13">
                  <c:v>128.97320948999999</c:v>
                </c:pt>
                <c:pt idx="14">
                  <c:v>269.54662838000002</c:v>
                </c:pt>
                <c:pt idx="15">
                  <c:v>391.12094784999999</c:v>
                </c:pt>
                <c:pt idx="24">
                  <c:v>26.360279009999999</c:v>
                </c:pt>
                <c:pt idx="25">
                  <c:v>131.74309969000001</c:v>
                </c:pt>
                <c:pt idx="26">
                  <c:v>235.08544231000002</c:v>
                </c:pt>
                <c:pt idx="27">
                  <c:v>350.47061954999998</c:v>
                </c:pt>
                <c:pt idx="36">
                  <c:v>25.467782700000001</c:v>
                </c:pt>
                <c:pt idx="37">
                  <c:v>127.92574046</c:v>
                </c:pt>
                <c:pt idx="38">
                  <c:v>253.46107344000001</c:v>
                </c:pt>
                <c:pt idx="39">
                  <c:v>344.36448590999998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665896"/>
        <c:axId val="132667072"/>
      </c:lineChart>
      <c:catAx>
        <c:axId val="13266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32667072"/>
        <c:crosses val="autoZero"/>
        <c:auto val="1"/>
        <c:lblAlgn val="ctr"/>
        <c:lblOffset val="100"/>
        <c:tickLblSkip val="3"/>
        <c:noMultiLvlLbl val="0"/>
      </c:catAx>
      <c:valAx>
        <c:axId val="13266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32665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480533683289592"/>
          <c:y val="5.0542067658209393E-2"/>
          <c:w val="0.39186132983377076"/>
          <c:h val="0.13965660542432196"/>
        </c:manualLayout>
      </c:layout>
      <c:overlay val="0"/>
      <c:txPr>
        <a:bodyPr/>
        <a:lstStyle/>
        <a:p>
          <a:pPr>
            <a:defRPr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000950150048451E-2"/>
          <c:y val="3.2694238462910585E-2"/>
          <c:w val="0.91988315976631951"/>
          <c:h val="0.8347432663150115"/>
        </c:manualLayout>
      </c:layout>
      <c:lineChart>
        <c:grouping val="standard"/>
        <c:varyColors val="0"/>
        <c:ser>
          <c:idx val="1"/>
          <c:order val="0"/>
          <c:tx>
            <c:strRef>
              <c:f>'G09'!$D$1</c:f>
              <c:strCache>
                <c:ptCount val="1"/>
                <c:pt idx="0">
                  <c:v>IFO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numRef>
              <c:f>'G09'!$A$184:$A$277</c:f>
              <c:numCache>
                <c:formatCode>mmm\-yy</c:formatCode>
                <c:ptCount val="94"/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</c:numCache>
            </c:numRef>
          </c:cat>
          <c:val>
            <c:numRef>
              <c:f>'G09'!$E$184:$E$274</c:f>
              <c:numCache>
                <c:formatCode>0.0</c:formatCode>
                <c:ptCount val="91"/>
                <c:pt idx="0">
                  <c:v>4.4000000000000004</c:v>
                </c:pt>
                <c:pt idx="1">
                  <c:v>6.1</c:v>
                </c:pt>
                <c:pt idx="2">
                  <c:v>9.8000000000000007</c:v>
                </c:pt>
                <c:pt idx="3">
                  <c:v>8.6999999999999993</c:v>
                </c:pt>
                <c:pt idx="4">
                  <c:v>5.2</c:v>
                </c:pt>
                <c:pt idx="5">
                  <c:v>7.7</c:v>
                </c:pt>
                <c:pt idx="6">
                  <c:v>10.7</c:v>
                </c:pt>
                <c:pt idx="7">
                  <c:v>11.6</c:v>
                </c:pt>
                <c:pt idx="8">
                  <c:v>8.6999999999999993</c:v>
                </c:pt>
                <c:pt idx="9">
                  <c:v>8</c:v>
                </c:pt>
                <c:pt idx="10">
                  <c:v>5.6</c:v>
                </c:pt>
                <c:pt idx="11">
                  <c:v>3.7</c:v>
                </c:pt>
                <c:pt idx="12">
                  <c:v>3.2</c:v>
                </c:pt>
                <c:pt idx="13">
                  <c:v>3.1</c:v>
                </c:pt>
                <c:pt idx="14">
                  <c:v>1</c:v>
                </c:pt>
                <c:pt idx="15">
                  <c:v>0.7</c:v>
                </c:pt>
                <c:pt idx="16">
                  <c:v>-3.6</c:v>
                </c:pt>
                <c:pt idx="17">
                  <c:v>-2.9</c:v>
                </c:pt>
                <c:pt idx="18">
                  <c:v>-4.4000000000000004</c:v>
                </c:pt>
                <c:pt idx="19">
                  <c:v>-4.0999999999999996</c:v>
                </c:pt>
                <c:pt idx="20">
                  <c:v>-7.7</c:v>
                </c:pt>
                <c:pt idx="21">
                  <c:v>-19.2</c:v>
                </c:pt>
                <c:pt idx="22">
                  <c:v>-21.9</c:v>
                </c:pt>
                <c:pt idx="23">
                  <c:v>-24.7</c:v>
                </c:pt>
                <c:pt idx="24">
                  <c:v>-33.5</c:v>
                </c:pt>
                <c:pt idx="25">
                  <c:v>-42.2</c:v>
                </c:pt>
                <c:pt idx="26">
                  <c:v>-45.2</c:v>
                </c:pt>
                <c:pt idx="27">
                  <c:v>-40.700000000000003</c:v>
                </c:pt>
                <c:pt idx="28">
                  <c:v>-36.9</c:v>
                </c:pt>
                <c:pt idx="29">
                  <c:v>-35.799999999999997</c:v>
                </c:pt>
                <c:pt idx="30">
                  <c:v>-29.6</c:v>
                </c:pt>
                <c:pt idx="31">
                  <c:v>-25.2</c:v>
                </c:pt>
                <c:pt idx="32">
                  <c:v>-16.899999999999999</c:v>
                </c:pt>
                <c:pt idx="33">
                  <c:v>-11.3</c:v>
                </c:pt>
                <c:pt idx="34">
                  <c:v>-3</c:v>
                </c:pt>
                <c:pt idx="35">
                  <c:v>-2.5</c:v>
                </c:pt>
                <c:pt idx="36">
                  <c:v>-1.4</c:v>
                </c:pt>
                <c:pt idx="37">
                  <c:v>3.9</c:v>
                </c:pt>
                <c:pt idx="38">
                  <c:v>1.8</c:v>
                </c:pt>
                <c:pt idx="39">
                  <c:v>3.8</c:v>
                </c:pt>
                <c:pt idx="40">
                  <c:v>6.5</c:v>
                </c:pt>
                <c:pt idx="41">
                  <c:v>7.8</c:v>
                </c:pt>
                <c:pt idx="42">
                  <c:v>12</c:v>
                </c:pt>
                <c:pt idx="43">
                  <c:v>11</c:v>
                </c:pt>
                <c:pt idx="44">
                  <c:v>9.4</c:v>
                </c:pt>
                <c:pt idx="45">
                  <c:v>16.3</c:v>
                </c:pt>
                <c:pt idx="46">
                  <c:v>14.9</c:v>
                </c:pt>
                <c:pt idx="47">
                  <c:v>13.3</c:v>
                </c:pt>
                <c:pt idx="48">
                  <c:v>15.9</c:v>
                </c:pt>
                <c:pt idx="49">
                  <c:v>17.3</c:v>
                </c:pt>
                <c:pt idx="50">
                  <c:v>17.7</c:v>
                </c:pt>
                <c:pt idx="51">
                  <c:v>16.899999999999999</c:v>
                </c:pt>
                <c:pt idx="52">
                  <c:v>16.600000000000001</c:v>
                </c:pt>
                <c:pt idx="53">
                  <c:v>13.4</c:v>
                </c:pt>
                <c:pt idx="54">
                  <c:v>10.3</c:v>
                </c:pt>
                <c:pt idx="55">
                  <c:v>10</c:v>
                </c:pt>
                <c:pt idx="56">
                  <c:v>8.3000000000000007</c:v>
                </c:pt>
                <c:pt idx="57">
                  <c:v>6.3</c:v>
                </c:pt>
                <c:pt idx="58">
                  <c:v>-3.1</c:v>
                </c:pt>
                <c:pt idx="59">
                  <c:v>-6.8</c:v>
                </c:pt>
                <c:pt idx="60">
                  <c:v>-7.8</c:v>
                </c:pt>
                <c:pt idx="61">
                  <c:v>-7.4</c:v>
                </c:pt>
                <c:pt idx="62">
                  <c:v>-6</c:v>
                </c:pt>
                <c:pt idx="63">
                  <c:v>-2.4</c:v>
                </c:pt>
                <c:pt idx="64">
                  <c:v>0.7</c:v>
                </c:pt>
                <c:pt idx="65">
                  <c:v>1.5</c:v>
                </c:pt>
                <c:pt idx="66">
                  <c:v>1.3</c:v>
                </c:pt>
                <c:pt idx="67">
                  <c:v>-2.5</c:v>
                </c:pt>
                <c:pt idx="68">
                  <c:v>-9.3000000000000007</c:v>
                </c:pt>
                <c:pt idx="69">
                  <c:v>-12.4</c:v>
                </c:pt>
                <c:pt idx="70">
                  <c:v>-14.8</c:v>
                </c:pt>
                <c:pt idx="71">
                  <c:v>-16.5</c:v>
                </c:pt>
                <c:pt idx="72">
                  <c:v>-16</c:v>
                </c:pt>
                <c:pt idx="73">
                  <c:v>-12.2</c:v>
                </c:pt>
                <c:pt idx="74">
                  <c:v>-7.3</c:v>
                </c:pt>
                <c:pt idx="75">
                  <c:v>-2.6</c:v>
                </c:pt>
                <c:pt idx="76">
                  <c:v>5.4</c:v>
                </c:pt>
                <c:pt idx="77">
                  <c:v>3.5</c:v>
                </c:pt>
                <c:pt idx="78">
                  <c:v>-0.8</c:v>
                </c:pt>
                <c:pt idx="79">
                  <c:v>-0.5</c:v>
                </c:pt>
                <c:pt idx="80">
                  <c:v>1.3</c:v>
                </c:pt>
                <c:pt idx="81">
                  <c:v>1.1000000000000001</c:v>
                </c:pt>
                <c:pt idx="82">
                  <c:v>3.1</c:v>
                </c:pt>
                <c:pt idx="83">
                  <c:v>5.0999999999999996</c:v>
                </c:pt>
                <c:pt idx="84">
                  <c:v>4.0999999999999996</c:v>
                </c:pt>
                <c:pt idx="85">
                  <c:v>9.5</c:v>
                </c:pt>
                <c:pt idx="86">
                  <c:v>11.1</c:v>
                </c:pt>
                <c:pt idx="87">
                  <c:v>13.9</c:v>
                </c:pt>
                <c:pt idx="88">
                  <c:v>12.7</c:v>
                </c:pt>
                <c:pt idx="89">
                  <c:v>9</c:v>
                </c:pt>
                <c:pt idx="90">
                  <c:v>10.8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'G09'!$B$183</c:f>
              <c:strCache>
                <c:ptCount val="1"/>
                <c:pt idx="0">
                  <c:v>ZEW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'G09'!$A$184:$A$277</c:f>
              <c:numCache>
                <c:formatCode>mmm\-yy</c:formatCode>
                <c:ptCount val="94"/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</c:numCache>
            </c:numRef>
          </c:cat>
          <c:val>
            <c:numRef>
              <c:f>'G09'!$C$184:$C$277</c:f>
              <c:numCache>
                <c:formatCode>0.0</c:formatCode>
                <c:ptCount val="94"/>
                <c:pt idx="0">
                  <c:v>15.1</c:v>
                </c:pt>
                <c:pt idx="1">
                  <c:v>-5.6</c:v>
                </c:pt>
                <c:pt idx="2">
                  <c:v>-22.2</c:v>
                </c:pt>
                <c:pt idx="3">
                  <c:v>-27.4</c:v>
                </c:pt>
                <c:pt idx="4">
                  <c:v>-28.5</c:v>
                </c:pt>
                <c:pt idx="5">
                  <c:v>-19</c:v>
                </c:pt>
                <c:pt idx="6">
                  <c:v>-3.6</c:v>
                </c:pt>
                <c:pt idx="7">
                  <c:v>2.9</c:v>
                </c:pt>
                <c:pt idx="8">
                  <c:v>5.8</c:v>
                </c:pt>
                <c:pt idx="9">
                  <c:v>16.5</c:v>
                </c:pt>
                <c:pt idx="10">
                  <c:v>24</c:v>
                </c:pt>
                <c:pt idx="11">
                  <c:v>20.3</c:v>
                </c:pt>
                <c:pt idx="12">
                  <c:v>10.4</c:v>
                </c:pt>
                <c:pt idx="13">
                  <c:v>-6.9</c:v>
                </c:pt>
                <c:pt idx="14">
                  <c:v>-18.100000000000001</c:v>
                </c:pt>
                <c:pt idx="15">
                  <c:v>-18.100000000000001</c:v>
                </c:pt>
                <c:pt idx="16">
                  <c:v>-32.5</c:v>
                </c:pt>
                <c:pt idx="17">
                  <c:v>-37.200000000000003</c:v>
                </c:pt>
                <c:pt idx="18">
                  <c:v>-41.6</c:v>
                </c:pt>
                <c:pt idx="19">
                  <c:v>-39.5</c:v>
                </c:pt>
                <c:pt idx="20">
                  <c:v>-32</c:v>
                </c:pt>
                <c:pt idx="21">
                  <c:v>-40.700000000000003</c:v>
                </c:pt>
                <c:pt idx="22">
                  <c:v>-41.4</c:v>
                </c:pt>
                <c:pt idx="23">
                  <c:v>-52.4</c:v>
                </c:pt>
                <c:pt idx="24">
                  <c:v>-63.9</c:v>
                </c:pt>
                <c:pt idx="25">
                  <c:v>-55.5</c:v>
                </c:pt>
                <c:pt idx="26">
                  <c:v>-41.1</c:v>
                </c:pt>
                <c:pt idx="27">
                  <c:v>-63</c:v>
                </c:pt>
                <c:pt idx="28">
                  <c:v>-53.5</c:v>
                </c:pt>
                <c:pt idx="29">
                  <c:v>-45.2</c:v>
                </c:pt>
                <c:pt idx="30">
                  <c:v>-31</c:v>
                </c:pt>
                <c:pt idx="31">
                  <c:v>-5.8</c:v>
                </c:pt>
                <c:pt idx="32">
                  <c:v>-3.5</c:v>
                </c:pt>
                <c:pt idx="33">
                  <c:v>13</c:v>
                </c:pt>
                <c:pt idx="34">
                  <c:v>31.1</c:v>
                </c:pt>
                <c:pt idx="35">
                  <c:v>44.8</c:v>
                </c:pt>
                <c:pt idx="36">
                  <c:v>39.5</c:v>
                </c:pt>
                <c:pt idx="37">
                  <c:v>56.1</c:v>
                </c:pt>
                <c:pt idx="38">
                  <c:v>57.7</c:v>
                </c:pt>
                <c:pt idx="39">
                  <c:v>56</c:v>
                </c:pt>
                <c:pt idx="40">
                  <c:v>51.1</c:v>
                </c:pt>
                <c:pt idx="41">
                  <c:v>50.4</c:v>
                </c:pt>
                <c:pt idx="42">
                  <c:v>47.2</c:v>
                </c:pt>
                <c:pt idx="43">
                  <c:v>45.1</c:v>
                </c:pt>
                <c:pt idx="44">
                  <c:v>44.5</c:v>
                </c:pt>
                <c:pt idx="45">
                  <c:v>53</c:v>
                </c:pt>
                <c:pt idx="46">
                  <c:v>45.8</c:v>
                </c:pt>
                <c:pt idx="47">
                  <c:v>28.7</c:v>
                </c:pt>
                <c:pt idx="48">
                  <c:v>21.2</c:v>
                </c:pt>
                <c:pt idx="49">
                  <c:v>14</c:v>
                </c:pt>
                <c:pt idx="50">
                  <c:v>-4.3</c:v>
                </c:pt>
                <c:pt idx="51">
                  <c:v>-7.2</c:v>
                </c:pt>
                <c:pt idx="52">
                  <c:v>1.8</c:v>
                </c:pt>
                <c:pt idx="53">
                  <c:v>4.3</c:v>
                </c:pt>
                <c:pt idx="54">
                  <c:v>15.4</c:v>
                </c:pt>
                <c:pt idx="55">
                  <c:v>15.7</c:v>
                </c:pt>
                <c:pt idx="56">
                  <c:v>14.1</c:v>
                </c:pt>
                <c:pt idx="57">
                  <c:v>7.6</c:v>
                </c:pt>
                <c:pt idx="58">
                  <c:v>3.1</c:v>
                </c:pt>
                <c:pt idx="59">
                  <c:v>-9</c:v>
                </c:pt>
                <c:pt idx="60">
                  <c:v>-15.1</c:v>
                </c:pt>
                <c:pt idx="61">
                  <c:v>-37.6</c:v>
                </c:pt>
                <c:pt idx="62">
                  <c:v>-43.3</c:v>
                </c:pt>
                <c:pt idx="63">
                  <c:v>-48.3</c:v>
                </c:pt>
                <c:pt idx="64">
                  <c:v>-55.2</c:v>
                </c:pt>
                <c:pt idx="65">
                  <c:v>-53.8</c:v>
                </c:pt>
                <c:pt idx="66">
                  <c:v>-21.6</c:v>
                </c:pt>
                <c:pt idx="67">
                  <c:v>5.4</c:v>
                </c:pt>
                <c:pt idx="68">
                  <c:v>22.3</c:v>
                </c:pt>
                <c:pt idx="69">
                  <c:v>23.4</c:v>
                </c:pt>
                <c:pt idx="70">
                  <c:v>10.8</c:v>
                </c:pt>
                <c:pt idx="71">
                  <c:v>-16.899999999999999</c:v>
                </c:pt>
                <c:pt idx="72">
                  <c:v>-19.600000000000001</c:v>
                </c:pt>
                <c:pt idx="73">
                  <c:v>-25.5</c:v>
                </c:pt>
                <c:pt idx="74">
                  <c:v>-18.2</c:v>
                </c:pt>
                <c:pt idx="75">
                  <c:v>-11.5</c:v>
                </c:pt>
                <c:pt idx="76">
                  <c:v>-15.7</c:v>
                </c:pt>
                <c:pt idx="77">
                  <c:v>6.9</c:v>
                </c:pt>
                <c:pt idx="78">
                  <c:v>31.5</c:v>
                </c:pt>
                <c:pt idx="79">
                  <c:v>48.2</c:v>
                </c:pt>
                <c:pt idx="80">
                  <c:v>48.5</c:v>
                </c:pt>
                <c:pt idx="81">
                  <c:v>36.299999999999997</c:v>
                </c:pt>
                <c:pt idx="82">
                  <c:v>36.4</c:v>
                </c:pt>
                <c:pt idx="83">
                  <c:v>38.5</c:v>
                </c:pt>
                <c:pt idx="84">
                  <c:v>36.299999999999997</c:v>
                </c:pt>
                <c:pt idx="85">
                  <c:v>42</c:v>
                </c:pt>
                <c:pt idx="86">
                  <c:v>49.6</c:v>
                </c:pt>
                <c:pt idx="87">
                  <c:v>52.8</c:v>
                </c:pt>
                <c:pt idx="88">
                  <c:v>54.6</c:v>
                </c:pt>
                <c:pt idx="89">
                  <c:v>62</c:v>
                </c:pt>
                <c:pt idx="90">
                  <c:v>61.7</c:v>
                </c:pt>
                <c:pt idx="91">
                  <c:v>55.7</c:v>
                </c:pt>
                <c:pt idx="92">
                  <c:v>46.6</c:v>
                </c:pt>
                <c:pt idx="93">
                  <c:v>43.2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'G09'!$G$1</c:f>
              <c:strCache>
                <c:ptCount val="1"/>
                <c:pt idx="0">
                  <c:v>ŠÚ SR - zahr. dopyt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'G09'!$A$184:$A$271</c:f>
              <c:numCache>
                <c:formatCode>mmm\-yy</c:formatCode>
                <c:ptCount val="88"/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</c:numCache>
            </c:numRef>
          </c:cat>
          <c:val>
            <c:numRef>
              <c:f>'G09'!$G$184:$G$271</c:f>
              <c:numCache>
                <c:formatCode>0.0</c:formatCode>
                <c:ptCount val="88"/>
                <c:pt idx="0">
                  <c:v>4.333333333333333</c:v>
                </c:pt>
                <c:pt idx="1">
                  <c:v>2</c:v>
                </c:pt>
                <c:pt idx="2">
                  <c:v>1.6666666666666667</c:v>
                </c:pt>
                <c:pt idx="3">
                  <c:v>2.6666666666666665</c:v>
                </c:pt>
                <c:pt idx="4">
                  <c:v>3.3333333333333335</c:v>
                </c:pt>
                <c:pt idx="5">
                  <c:v>7.333333333333333</c:v>
                </c:pt>
                <c:pt idx="6">
                  <c:v>10.333333333333334</c:v>
                </c:pt>
                <c:pt idx="7">
                  <c:v>11</c:v>
                </c:pt>
                <c:pt idx="8">
                  <c:v>2</c:v>
                </c:pt>
                <c:pt idx="9">
                  <c:v>-5</c:v>
                </c:pt>
                <c:pt idx="10">
                  <c:v>-6.666666666666667</c:v>
                </c:pt>
                <c:pt idx="11">
                  <c:v>-7.666666666666667</c:v>
                </c:pt>
                <c:pt idx="12">
                  <c:v>-5.333333333333333</c:v>
                </c:pt>
                <c:pt idx="13">
                  <c:v>-5.666666666666667</c:v>
                </c:pt>
                <c:pt idx="14">
                  <c:v>-3.6666666666666665</c:v>
                </c:pt>
                <c:pt idx="15">
                  <c:v>-4.333333333333333</c:v>
                </c:pt>
                <c:pt idx="16">
                  <c:v>-6.666666666666667</c:v>
                </c:pt>
                <c:pt idx="17">
                  <c:v>-7.666666666666667</c:v>
                </c:pt>
                <c:pt idx="18">
                  <c:v>-9</c:v>
                </c:pt>
                <c:pt idx="19">
                  <c:v>-5.333333333333333</c:v>
                </c:pt>
                <c:pt idx="20">
                  <c:v>-6.666666666666667</c:v>
                </c:pt>
                <c:pt idx="21">
                  <c:v>-12.333333333333334</c:v>
                </c:pt>
                <c:pt idx="22">
                  <c:v>-22.666666666666668</c:v>
                </c:pt>
                <c:pt idx="23">
                  <c:v>-29.666666666666668</c:v>
                </c:pt>
                <c:pt idx="24">
                  <c:v>-33.666666666666664</c:v>
                </c:pt>
                <c:pt idx="25">
                  <c:v>-37.666666666666664</c:v>
                </c:pt>
                <c:pt idx="26">
                  <c:v>-39.666666666666664</c:v>
                </c:pt>
                <c:pt idx="27">
                  <c:v>-37.666666666666664</c:v>
                </c:pt>
                <c:pt idx="28">
                  <c:v>-38.333333333333336</c:v>
                </c:pt>
                <c:pt idx="29">
                  <c:v>-42.666666666666664</c:v>
                </c:pt>
                <c:pt idx="30">
                  <c:v>-43.666666666666664</c:v>
                </c:pt>
                <c:pt idx="31">
                  <c:v>-42</c:v>
                </c:pt>
                <c:pt idx="32">
                  <c:v>-37.333333333333336</c:v>
                </c:pt>
                <c:pt idx="33">
                  <c:v>-36</c:v>
                </c:pt>
                <c:pt idx="34">
                  <c:v>-34.666666666666664</c:v>
                </c:pt>
                <c:pt idx="35">
                  <c:v>-33.666666666666664</c:v>
                </c:pt>
                <c:pt idx="36">
                  <c:v>-33.333333333333336</c:v>
                </c:pt>
                <c:pt idx="37">
                  <c:v>-28.666666666666668</c:v>
                </c:pt>
                <c:pt idx="38">
                  <c:v>-18.333333333333332</c:v>
                </c:pt>
                <c:pt idx="39">
                  <c:v>-17</c:v>
                </c:pt>
                <c:pt idx="40">
                  <c:v>-13.333333333333334</c:v>
                </c:pt>
                <c:pt idx="41">
                  <c:v>-14.333333333333334</c:v>
                </c:pt>
                <c:pt idx="42">
                  <c:v>-13.666666666666666</c:v>
                </c:pt>
                <c:pt idx="43">
                  <c:v>-17</c:v>
                </c:pt>
                <c:pt idx="44">
                  <c:v>-19</c:v>
                </c:pt>
                <c:pt idx="45">
                  <c:v>-17</c:v>
                </c:pt>
                <c:pt idx="46">
                  <c:v>-14.333333333333334</c:v>
                </c:pt>
                <c:pt idx="47">
                  <c:v>-10.666666666666666</c:v>
                </c:pt>
                <c:pt idx="48">
                  <c:v>-4.666666666666667</c:v>
                </c:pt>
                <c:pt idx="49">
                  <c:v>-1.3333333333333333</c:v>
                </c:pt>
                <c:pt idx="50">
                  <c:v>-1.6666666666666667</c:v>
                </c:pt>
                <c:pt idx="51">
                  <c:v>-6</c:v>
                </c:pt>
                <c:pt idx="52">
                  <c:v>-8</c:v>
                </c:pt>
                <c:pt idx="53">
                  <c:v>-13.333333333333334</c:v>
                </c:pt>
                <c:pt idx="54">
                  <c:v>-17</c:v>
                </c:pt>
                <c:pt idx="55">
                  <c:v>-22.666666666666668</c:v>
                </c:pt>
                <c:pt idx="56">
                  <c:v>-22.333333333333332</c:v>
                </c:pt>
                <c:pt idx="57">
                  <c:v>-20.666666666666668</c:v>
                </c:pt>
                <c:pt idx="58">
                  <c:v>-17.666666666666668</c:v>
                </c:pt>
                <c:pt idx="59">
                  <c:v>-19</c:v>
                </c:pt>
                <c:pt idx="60">
                  <c:v>-19</c:v>
                </c:pt>
                <c:pt idx="61">
                  <c:v>-17.666666666666668</c:v>
                </c:pt>
                <c:pt idx="62">
                  <c:v>-15.333333333333334</c:v>
                </c:pt>
                <c:pt idx="63">
                  <c:v>-15.333333333333334</c:v>
                </c:pt>
                <c:pt idx="64">
                  <c:v>-18.666666666666668</c:v>
                </c:pt>
                <c:pt idx="65">
                  <c:v>-21.333333333333332</c:v>
                </c:pt>
                <c:pt idx="66">
                  <c:v>-22</c:v>
                </c:pt>
                <c:pt idx="67">
                  <c:v>-20.666666666666668</c:v>
                </c:pt>
                <c:pt idx="68">
                  <c:v>-20</c:v>
                </c:pt>
                <c:pt idx="69">
                  <c:v>-22</c:v>
                </c:pt>
                <c:pt idx="70">
                  <c:v>-24.333333333333332</c:v>
                </c:pt>
                <c:pt idx="71">
                  <c:v>-27</c:v>
                </c:pt>
                <c:pt idx="72">
                  <c:v>-27.333333333333332</c:v>
                </c:pt>
                <c:pt idx="73">
                  <c:v>-28.333333333333332</c:v>
                </c:pt>
                <c:pt idx="74">
                  <c:v>-31.333333333333332</c:v>
                </c:pt>
                <c:pt idx="75">
                  <c:v>-29</c:v>
                </c:pt>
                <c:pt idx="76">
                  <c:v>-25</c:v>
                </c:pt>
                <c:pt idx="77">
                  <c:v>-20.333333333333332</c:v>
                </c:pt>
                <c:pt idx="78">
                  <c:v>-20.666666666666668</c:v>
                </c:pt>
                <c:pt idx="79">
                  <c:v>-24.333333333333332</c:v>
                </c:pt>
                <c:pt idx="80">
                  <c:v>-21.666666666666668</c:v>
                </c:pt>
                <c:pt idx="81">
                  <c:v>-19.666666666666668</c:v>
                </c:pt>
                <c:pt idx="82">
                  <c:v>-14.666666666666666</c:v>
                </c:pt>
                <c:pt idx="83">
                  <c:v>-12.666666666666666</c:v>
                </c:pt>
                <c:pt idx="84">
                  <c:v>-12</c:v>
                </c:pt>
                <c:pt idx="85">
                  <c:v>-13.666666666666666</c:v>
                </c:pt>
                <c:pt idx="86">
                  <c:v>-14</c:v>
                </c:pt>
                <c:pt idx="87">
                  <c:v>-13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'G09'!$H$183</c:f>
              <c:strCache>
                <c:ptCount val="1"/>
                <c:pt idx="0">
                  <c:v>Vývoz tovarov</c:v>
                </c:pt>
              </c:strCache>
            </c:strRef>
          </c:tx>
          <c:spPr>
            <a:ln w="41275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'G09'!$A$184:$A$271</c:f>
              <c:numCache>
                <c:formatCode>mmm\-yy</c:formatCode>
                <c:ptCount val="88"/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</c:numCache>
            </c:numRef>
          </c:cat>
          <c:val>
            <c:numRef>
              <c:f>'G09'!$I$184:$I$269</c:f>
              <c:numCache>
                <c:formatCode>0.0</c:formatCode>
                <c:ptCount val="86"/>
                <c:pt idx="0">
                  <c:v>24.813265985205415</c:v>
                </c:pt>
                <c:pt idx="1">
                  <c:v>26.98283865200381</c:v>
                </c:pt>
                <c:pt idx="2">
                  <c:v>26.781100825359857</c:v>
                </c:pt>
                <c:pt idx="3">
                  <c:v>23.408512254504643</c:v>
                </c:pt>
                <c:pt idx="4">
                  <c:v>20.487160416361746</c:v>
                </c:pt>
                <c:pt idx="5">
                  <c:v>17.231374723628509</c:v>
                </c:pt>
                <c:pt idx="6">
                  <c:v>13.494991324004914</c:v>
                </c:pt>
                <c:pt idx="7">
                  <c:v>8.8444116940919457</c:v>
                </c:pt>
                <c:pt idx="8">
                  <c:v>8.7857197948459511</c:v>
                </c:pt>
                <c:pt idx="9">
                  <c:v>8.6357453797480872</c:v>
                </c:pt>
                <c:pt idx="10">
                  <c:v>12.538289647035162</c:v>
                </c:pt>
                <c:pt idx="11">
                  <c:v>13.424101348373034</c:v>
                </c:pt>
                <c:pt idx="12">
                  <c:v>13.606872222293831</c:v>
                </c:pt>
                <c:pt idx="13">
                  <c:v>16.353535870830061</c:v>
                </c:pt>
                <c:pt idx="14">
                  <c:v>14.402649651457201</c:v>
                </c:pt>
                <c:pt idx="15">
                  <c:v>16.965187638939113</c:v>
                </c:pt>
                <c:pt idx="16">
                  <c:v>11.067583598120336</c:v>
                </c:pt>
                <c:pt idx="17">
                  <c:v>12.993683795990918</c:v>
                </c:pt>
                <c:pt idx="18">
                  <c:v>8.4318543643253321</c:v>
                </c:pt>
                <c:pt idx="19">
                  <c:v>7.212635279570331</c:v>
                </c:pt>
                <c:pt idx="20">
                  <c:v>5.8140718785325491</c:v>
                </c:pt>
                <c:pt idx="21">
                  <c:v>2.3758008753617568</c:v>
                </c:pt>
                <c:pt idx="22">
                  <c:v>-3.5922938121620831</c:v>
                </c:pt>
                <c:pt idx="23">
                  <c:v>-12.677434773541515</c:v>
                </c:pt>
                <c:pt idx="24">
                  <c:v>-23.445967175252775</c:v>
                </c:pt>
                <c:pt idx="25">
                  <c:v>-29.410398193172252</c:v>
                </c:pt>
                <c:pt idx="26">
                  <c:v>-29.468790903925306</c:v>
                </c:pt>
                <c:pt idx="27">
                  <c:v>-26.67139902413037</c:v>
                </c:pt>
                <c:pt idx="28">
                  <c:v>-25.155169182850972</c:v>
                </c:pt>
                <c:pt idx="29">
                  <c:v>-26.708625909558307</c:v>
                </c:pt>
                <c:pt idx="30">
                  <c:v>-26.537580606226154</c:v>
                </c:pt>
                <c:pt idx="31">
                  <c:v>-21.785486889582515</c:v>
                </c:pt>
                <c:pt idx="32">
                  <c:v>-18.934670961922919</c:v>
                </c:pt>
                <c:pt idx="33">
                  <c:v>-14.719959537907618</c:v>
                </c:pt>
                <c:pt idx="34">
                  <c:v>-9.6206704175655826</c:v>
                </c:pt>
                <c:pt idx="35">
                  <c:v>6.5003190072682555E-3</c:v>
                </c:pt>
                <c:pt idx="36">
                  <c:v>8.1582852518361566</c:v>
                </c:pt>
                <c:pt idx="37">
                  <c:v>13.696174899716206</c:v>
                </c:pt>
                <c:pt idx="38">
                  <c:v>16.689944183465514</c:v>
                </c:pt>
                <c:pt idx="39">
                  <c:v>18.528880665527765</c:v>
                </c:pt>
                <c:pt idx="40">
                  <c:v>23.144896520544027</c:v>
                </c:pt>
                <c:pt idx="41">
                  <c:v>24.874508363685361</c:v>
                </c:pt>
                <c:pt idx="42">
                  <c:v>26.982794166251168</c:v>
                </c:pt>
                <c:pt idx="43">
                  <c:v>23.489299995992742</c:v>
                </c:pt>
                <c:pt idx="44">
                  <c:v>21.603776947409361</c:v>
                </c:pt>
                <c:pt idx="45">
                  <c:v>20.147533313087706</c:v>
                </c:pt>
                <c:pt idx="46">
                  <c:v>21.660549247177212</c:v>
                </c:pt>
                <c:pt idx="47">
                  <c:v>22.482343725158504</c:v>
                </c:pt>
                <c:pt idx="48">
                  <c:v>27.911923599835159</c:v>
                </c:pt>
                <c:pt idx="49">
                  <c:v>29.222271464046827</c:v>
                </c:pt>
                <c:pt idx="50">
                  <c:v>29.313126138973161</c:v>
                </c:pt>
                <c:pt idx="51">
                  <c:v>23.251904597757274</c:v>
                </c:pt>
                <c:pt idx="52">
                  <c:v>21.826287197217223</c:v>
                </c:pt>
                <c:pt idx="53">
                  <c:v>19.223437479430018</c:v>
                </c:pt>
                <c:pt idx="54">
                  <c:v>18.008922190081979</c:v>
                </c:pt>
                <c:pt idx="55">
                  <c:v>15.640241413635266</c:v>
                </c:pt>
                <c:pt idx="56">
                  <c:v>14.854705143630676</c:v>
                </c:pt>
                <c:pt idx="57">
                  <c:v>14.352485521675931</c:v>
                </c:pt>
                <c:pt idx="58">
                  <c:v>11.679201999554545</c:v>
                </c:pt>
                <c:pt idx="59">
                  <c:v>10.220161531326269</c:v>
                </c:pt>
                <c:pt idx="60">
                  <c:v>9.1675806104558344</c:v>
                </c:pt>
                <c:pt idx="61">
                  <c:v>9.3336117430122609</c:v>
                </c:pt>
                <c:pt idx="62">
                  <c:v>8.7507866280434285</c:v>
                </c:pt>
                <c:pt idx="63">
                  <c:v>9.6946025054483389</c:v>
                </c:pt>
                <c:pt idx="64">
                  <c:v>9.2899418657862327</c:v>
                </c:pt>
                <c:pt idx="65">
                  <c:v>10.527151216500485</c:v>
                </c:pt>
                <c:pt idx="66">
                  <c:v>12.247767842987329</c:v>
                </c:pt>
                <c:pt idx="67">
                  <c:v>12.626175845326159</c:v>
                </c:pt>
                <c:pt idx="68">
                  <c:v>11.878459017185387</c:v>
                </c:pt>
                <c:pt idx="69">
                  <c:v>10.590811628843943</c:v>
                </c:pt>
                <c:pt idx="70">
                  <c:v>10.228532900605066</c:v>
                </c:pt>
                <c:pt idx="71">
                  <c:v>6.5339975870914389</c:v>
                </c:pt>
                <c:pt idx="72">
                  <c:v>5.1268787962025044</c:v>
                </c:pt>
                <c:pt idx="73">
                  <c:v>3.4550419358460829</c:v>
                </c:pt>
                <c:pt idx="74">
                  <c:v>3.2364043105003852</c:v>
                </c:pt>
                <c:pt idx="75">
                  <c:v>4.1732532850205972</c:v>
                </c:pt>
                <c:pt idx="76">
                  <c:v>4.7228783093293698</c:v>
                </c:pt>
                <c:pt idx="77">
                  <c:v>4.9983222890819645</c:v>
                </c:pt>
                <c:pt idx="78">
                  <c:v>1.3139462787045535</c:v>
                </c:pt>
                <c:pt idx="79">
                  <c:v>-1.0924532461082539</c:v>
                </c:pt>
                <c:pt idx="80">
                  <c:v>1.1431624641381479</c:v>
                </c:pt>
                <c:pt idx="81">
                  <c:v>1.9819653530282626</c:v>
                </c:pt>
                <c:pt idx="82">
                  <c:v>4.3448490490983902</c:v>
                </c:pt>
                <c:pt idx="83">
                  <c:v>5.3752760780360136</c:v>
                </c:pt>
                <c:pt idx="84">
                  <c:v>6.6865107886361095</c:v>
                </c:pt>
                <c:pt idx="85">
                  <c:v>6.9667950299538051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058712"/>
        <c:axId val="137059104"/>
      </c:lineChart>
      <c:dateAx>
        <c:axId val="137058712"/>
        <c:scaling>
          <c:orientation val="minMax"/>
        </c:scaling>
        <c:delete val="0"/>
        <c:axPos val="b"/>
        <c:numFmt formatCode="[$-41B]mmm\-yy;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137059104"/>
        <c:crosses val="autoZero"/>
        <c:auto val="1"/>
        <c:lblOffset val="100"/>
        <c:baseTimeUnit val="months"/>
      </c:dateAx>
      <c:valAx>
        <c:axId val="137059104"/>
        <c:scaling>
          <c:orientation val="minMax"/>
          <c:max val="90"/>
          <c:min val="-7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37058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82793256612154"/>
          <c:y val="1.8515966754155729E-2"/>
          <c:w val="0.82180143347466184"/>
          <c:h val="0.1583989501312335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onstantia" pitchFamily="18" charset="0"/>
          <a:ea typeface="Cambria"/>
          <a:cs typeface="Cambria"/>
        </a:defRPr>
      </a:pPr>
      <a:endParaRPr lang="sk-SK"/>
    </a:p>
  </c:txPr>
  <c:printSettings>
    <c:headerFooter alignWithMargins="0"/>
    <c:pageMargins b="1" l="0.75" r="0.75" t="1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70689583666599E-2"/>
          <c:y val="6.8575165478052619E-2"/>
          <c:w val="0.89538780564393339"/>
          <c:h val="0.836591638166441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'G10'!$B$2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58595B"/>
            </a:solidFill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'G10'!$A$3:$A$7</c:f>
              <c:strCache>
                <c:ptCount val="5"/>
                <c:pt idx="0">
                  <c:v>NBS (marec)</c:v>
                </c:pt>
                <c:pt idx="1">
                  <c:v>VpMP (feb.)</c:v>
                </c:pt>
                <c:pt idx="2">
                  <c:v>MMF (apríl)</c:v>
                </c:pt>
                <c:pt idx="3">
                  <c:v>EK (máj)</c:v>
                </c:pt>
                <c:pt idx="4">
                  <c:v>OECD (máj)</c:v>
                </c:pt>
              </c:strCache>
            </c:strRef>
          </c:cat>
          <c:val>
            <c:numRef>
              <c:f>'G10'!$B$3:$B$7</c:f>
              <c:numCache>
                <c:formatCode>0.0</c:formatCode>
                <c:ptCount val="5"/>
                <c:pt idx="0">
                  <c:v>2.4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'G10'!$C$2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12B5EA"/>
            </a:solidFill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'G10'!$A$3:$A$7</c:f>
              <c:strCache>
                <c:ptCount val="5"/>
                <c:pt idx="0">
                  <c:v>NBS (marec)</c:v>
                </c:pt>
                <c:pt idx="1">
                  <c:v>VpMP (feb.)</c:v>
                </c:pt>
                <c:pt idx="2">
                  <c:v>MMF (apríl)</c:v>
                </c:pt>
                <c:pt idx="3">
                  <c:v>EK (máj)</c:v>
                </c:pt>
                <c:pt idx="4">
                  <c:v>OECD (máj)</c:v>
                </c:pt>
              </c:strCache>
            </c:strRef>
          </c:cat>
          <c:val>
            <c:numRef>
              <c:f>'G10'!$C$3:$C$7</c:f>
              <c:numCache>
                <c:formatCode>General</c:formatCode>
                <c:ptCount val="5"/>
                <c:pt idx="0">
                  <c:v>3.3</c:v>
                </c:pt>
                <c:pt idx="1">
                  <c:v>3</c:v>
                </c:pt>
                <c:pt idx="2">
                  <c:v>3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79416"/>
        <c:axId val="137059888"/>
      </c:barChart>
      <c:lineChart>
        <c:grouping val="standard"/>
        <c:varyColors val="0"/>
        <c:ser>
          <c:idx val="2"/>
          <c:order val="2"/>
          <c:tx>
            <c:strRef>
              <c:f>'G10'!$B$10</c:f>
              <c:strCache>
                <c:ptCount val="1"/>
                <c:pt idx="0">
                  <c:v>2014</c:v>
                </c:pt>
              </c:strCache>
            </c:strRef>
          </c:tx>
          <c:spPr>
            <a:ln cap="flat">
              <a:solidFill>
                <a:srgbClr val="58595B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bg2"/>
                </a:solidFill>
                <a:tailEnd type="oval" w="lg" len="lg"/>
              </a:ln>
            </c:spPr>
          </c:marker>
          <c:cat>
            <c:strRef>
              <c:f>'G10'!$A$12:$A$15</c:f>
              <c:strCache>
                <c:ptCount val="4"/>
                <c:pt idx="0">
                  <c:v>VpMP</c:v>
                </c:pt>
                <c:pt idx="1">
                  <c:v>MMF </c:v>
                </c:pt>
                <c:pt idx="2">
                  <c:v>EK </c:v>
                </c:pt>
                <c:pt idx="3">
                  <c:v>OECD </c:v>
                </c:pt>
              </c:strCache>
            </c:strRef>
          </c:cat>
          <c:val>
            <c:numRef>
              <c:f>'G10'!$B$11:$B$15</c:f>
              <c:numCache>
                <c:formatCode>General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0.7</c:v>
                </c:pt>
                <c:pt idx="3">
                  <c:v>0.4</c:v>
                </c:pt>
                <c:pt idx="4">
                  <c:v>0.4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'G10'!$C$10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rgbClr val="12B5EA"/>
              </a:solidFill>
            </a:ln>
          </c:spPr>
          <c:marker>
            <c:symbol val="circle"/>
            <c:size val="3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bg2"/>
                </a:solidFill>
              </a:ln>
            </c:spPr>
          </c:marker>
          <c:cat>
            <c:strRef>
              <c:f>'G10'!$A$12:$A$15</c:f>
              <c:strCache>
                <c:ptCount val="4"/>
                <c:pt idx="0">
                  <c:v>VpMP</c:v>
                </c:pt>
                <c:pt idx="1">
                  <c:v>MMF </c:v>
                </c:pt>
                <c:pt idx="2">
                  <c:v>EK </c:v>
                </c:pt>
                <c:pt idx="3">
                  <c:v>OECD </c:v>
                </c:pt>
              </c:strCache>
            </c:strRef>
          </c:cat>
          <c:val>
            <c:numRef>
              <c:f>'G10'!$C$11:$C$15</c:f>
              <c:numCache>
                <c:formatCode>General</c:formatCode>
                <c:ptCount val="5"/>
                <c:pt idx="0">
                  <c:v>1.9</c:v>
                </c:pt>
                <c:pt idx="1">
                  <c:v>2.1</c:v>
                </c:pt>
                <c:pt idx="2">
                  <c:v>1.6</c:v>
                </c:pt>
                <c:pt idx="3">
                  <c:v>1.6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79416"/>
        <c:axId val="137059888"/>
      </c:lineChart>
      <c:catAx>
        <c:axId val="129779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37059888"/>
        <c:crosses val="autoZero"/>
        <c:auto val="1"/>
        <c:lblAlgn val="ctr"/>
        <c:lblOffset val="100"/>
        <c:noMultiLvlLbl val="0"/>
      </c:catAx>
      <c:valAx>
        <c:axId val="137059888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297794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8829320613769429"/>
          <c:y val="8.1526956671399683E-2"/>
          <c:w val="0.29328513022410663"/>
          <c:h val="5.672871218966481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onstantia"/>
          <a:ea typeface="Constantia"/>
          <a:cs typeface="Constantia"/>
        </a:defRPr>
      </a:pPr>
      <a:endParaRPr lang="sk-SK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83709039916109"/>
          <c:y val="0.10000049993750781"/>
          <c:w val="0.87431927275249943"/>
          <c:h val="0.7333367435674459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'G10'!$B$2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58595B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'G10'!$A$3:$A$7</c:f>
              <c:strCache>
                <c:ptCount val="5"/>
                <c:pt idx="0">
                  <c:v>NBS (marec)</c:v>
                </c:pt>
                <c:pt idx="1">
                  <c:v>VpMP (feb.)</c:v>
                </c:pt>
                <c:pt idx="2">
                  <c:v>MMF (apríl)</c:v>
                </c:pt>
                <c:pt idx="3">
                  <c:v>EK (máj)</c:v>
                </c:pt>
                <c:pt idx="4">
                  <c:v>OECD (máj)</c:v>
                </c:pt>
              </c:strCache>
            </c:strRef>
          </c:cat>
          <c:val>
            <c:numRef>
              <c:f>'G10'!$B$3:$B$7</c:f>
              <c:numCache>
                <c:formatCode>0.0</c:formatCode>
                <c:ptCount val="5"/>
                <c:pt idx="0">
                  <c:v>2.4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2</c:v>
                </c:pt>
              </c:numCache>
            </c:numRef>
          </c:val>
        </c:ser>
        <c:ser>
          <c:idx val="3"/>
          <c:order val="1"/>
          <c:tx>
            <c:strRef>
              <c:f>'G10'!$C$2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13B5EA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'G10'!$A$3:$A$7</c:f>
              <c:strCache>
                <c:ptCount val="5"/>
                <c:pt idx="0">
                  <c:v>NBS (marec)</c:v>
                </c:pt>
                <c:pt idx="1">
                  <c:v>VpMP (feb.)</c:v>
                </c:pt>
                <c:pt idx="2">
                  <c:v>MMF (apríl)</c:v>
                </c:pt>
                <c:pt idx="3">
                  <c:v>EK (máj)</c:v>
                </c:pt>
                <c:pt idx="4">
                  <c:v>OECD (máj)</c:v>
                </c:pt>
              </c:strCache>
            </c:strRef>
          </c:cat>
          <c:val>
            <c:numRef>
              <c:f>'G10'!$C$3:$C$7</c:f>
              <c:numCache>
                <c:formatCode>General</c:formatCode>
                <c:ptCount val="5"/>
                <c:pt idx="0">
                  <c:v>3.3</c:v>
                </c:pt>
                <c:pt idx="1">
                  <c:v>3</c:v>
                </c:pt>
                <c:pt idx="2">
                  <c:v>3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060672"/>
        <c:axId val="137061064"/>
      </c:barChart>
      <c:catAx>
        <c:axId val="13706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3706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0610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37060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onstantia"/>
          <a:ea typeface="Constantia"/>
          <a:cs typeface="Constantia"/>
        </a:defRPr>
      </a:pPr>
      <a:endParaRPr lang="sk-SK"/>
    </a:p>
  </c:txPr>
  <c:printSettings>
    <c:headerFooter alignWithMargins="0"/>
    <c:pageMargins b="1" l="0.75" r="0.75" t="1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83709039916109"/>
          <c:y val="0.10000049993750781"/>
          <c:w val="0.87431927275249943"/>
          <c:h val="0.73333674356744594"/>
        </c:manualLayout>
      </c:layout>
      <c:lineChart>
        <c:grouping val="standard"/>
        <c:varyColors val="0"/>
        <c:ser>
          <c:idx val="2"/>
          <c:order val="0"/>
          <c:tx>
            <c:strRef>
              <c:f>'G10'!$B$10</c:f>
              <c:strCache>
                <c:ptCount val="1"/>
                <c:pt idx="0">
                  <c:v>2014</c:v>
                </c:pt>
              </c:strCache>
            </c:strRef>
          </c:tx>
          <c:spPr>
            <a:ln w="76200">
              <a:solidFill>
                <a:srgbClr val="58595B"/>
              </a:solidFill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'G10'!$A$11:$A$15</c:f>
              <c:strCache>
                <c:ptCount val="5"/>
                <c:pt idx="0">
                  <c:v>NBS </c:v>
                </c:pt>
                <c:pt idx="1">
                  <c:v>VpMP</c:v>
                </c:pt>
                <c:pt idx="2">
                  <c:v>MMF </c:v>
                </c:pt>
                <c:pt idx="3">
                  <c:v>EK </c:v>
                </c:pt>
                <c:pt idx="4">
                  <c:v>OECD </c:v>
                </c:pt>
              </c:strCache>
            </c:strRef>
          </c:cat>
          <c:val>
            <c:numRef>
              <c:f>'G10'!$B$11:$B$15</c:f>
              <c:numCache>
                <c:formatCode>General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0.7</c:v>
                </c:pt>
                <c:pt idx="3">
                  <c:v>0.4</c:v>
                </c:pt>
                <c:pt idx="4">
                  <c:v>0.4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'G10'!$C$10</c:f>
              <c:strCache>
                <c:ptCount val="1"/>
                <c:pt idx="0">
                  <c:v>2015</c:v>
                </c:pt>
              </c:strCache>
            </c:strRef>
          </c:tx>
          <c:spPr>
            <a:ln w="76200">
              <a:solidFill>
                <a:srgbClr val="12B5EA"/>
              </a:solidFill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'G10'!$A$11:$A$15</c:f>
              <c:strCache>
                <c:ptCount val="5"/>
                <c:pt idx="0">
                  <c:v>NBS </c:v>
                </c:pt>
                <c:pt idx="1">
                  <c:v>VpMP</c:v>
                </c:pt>
                <c:pt idx="2">
                  <c:v>MMF </c:v>
                </c:pt>
                <c:pt idx="3">
                  <c:v>EK </c:v>
                </c:pt>
                <c:pt idx="4">
                  <c:v>OECD </c:v>
                </c:pt>
              </c:strCache>
            </c:strRef>
          </c:cat>
          <c:val>
            <c:numRef>
              <c:f>'G10'!$C$11:$C$15</c:f>
              <c:numCache>
                <c:formatCode>General</c:formatCode>
                <c:ptCount val="5"/>
                <c:pt idx="0">
                  <c:v>1.9</c:v>
                </c:pt>
                <c:pt idx="1">
                  <c:v>2.1</c:v>
                </c:pt>
                <c:pt idx="2">
                  <c:v>1.6</c:v>
                </c:pt>
                <c:pt idx="3">
                  <c:v>1.6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061848"/>
        <c:axId val="137062240"/>
      </c:lineChart>
      <c:catAx>
        <c:axId val="137061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37062240"/>
        <c:crosses val="autoZero"/>
        <c:auto val="1"/>
        <c:lblAlgn val="ctr"/>
        <c:lblOffset val="100"/>
        <c:noMultiLvlLbl val="0"/>
      </c:catAx>
      <c:valAx>
        <c:axId val="1370622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37061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onstantia"/>
          <a:ea typeface="Constantia"/>
          <a:cs typeface="Constantia"/>
        </a:defRPr>
      </a:pPr>
      <a:endParaRPr lang="sk-SK"/>
    </a:p>
  </c:txPr>
  <c:printSettings>
    <c:headerFooter alignWithMargins="0"/>
    <c:pageMargins b="1" l="0.75" r="0.75" t="1" header="0.4921259845" footer="0.492125984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sk-SK"/>
              <a:t>[% HDP]</a:t>
            </a:r>
          </a:p>
        </c:rich>
      </c:tx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Kumulované deficity</c:v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42.057048127126755</c:v>
              </c:pt>
              <c:pt idx="1">
                <c:v>45.686213938960421</c:v>
              </c:pt>
              <c:pt idx="2">
                <c:v>48.076424298592855</c:v>
              </c:pt>
              <c:pt idx="3">
                <c:v>49.227087983577199</c:v>
              </c:pt>
              <c:pt idx="4">
                <c:v>49.661156608894522</c:v>
              </c:pt>
            </c:numLit>
          </c:val>
        </c:ser>
        <c:ser>
          <c:idx val="3"/>
          <c:order val="1"/>
          <c:tx>
            <c:v>Dlh ostatných zložiek VS</c:v>
          </c:tx>
          <c:spPr>
            <a:solidFill>
              <a:srgbClr val="00FFFF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</c:numLit>
          </c:val>
        </c:ser>
        <c:ser>
          <c:idx val="1"/>
          <c:order val="2"/>
          <c:tx>
            <c:v>Vklad do ESM</c:v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0.36882501779463234</c:v>
              </c:pt>
              <c:pt idx="2">
                <c:v>0.70994639149644068</c:v>
              </c:pt>
              <c:pt idx="3">
                <c:v>0.84161613609945396</c:v>
              </c:pt>
              <c:pt idx="4">
                <c:v>0.79613694732231166</c:v>
              </c:pt>
            </c:numLit>
          </c:val>
        </c:ser>
        <c:ser>
          <c:idx val="4"/>
          <c:order val="3"/>
          <c:tx>
            <c:v>Podiel SR na dlhu EFSF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0.25033179453559262</c:v>
              </c:pt>
              <c:pt idx="1">
                <c:v>1.8566986691252514</c:v>
              </c:pt>
              <c:pt idx="2">
                <c:v>2.4619542477840586</c:v>
              </c:pt>
              <c:pt idx="3">
                <c:v>2.5835065026325665</c:v>
              </c:pt>
              <c:pt idx="4">
                <c:v>2.4438991746590961</c:v>
              </c:pt>
            </c:numLit>
          </c:val>
        </c:ser>
        <c:ser>
          <c:idx val="2"/>
          <c:order val="4"/>
          <c:tx>
            <c:v>3. Zásoba likvidity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0.97383409088123607</c:v>
              </c:pt>
              <c:pt idx="1">
                <c:v>4.3378851524709594</c:v>
              </c:pt>
              <c:pt idx="2">
                <c:v>3.6035157750198126</c:v>
              </c:pt>
              <c:pt idx="3">
                <c:v>3.1866647335038421</c:v>
              </c:pt>
              <c:pt idx="4">
                <c:v>3.1266469203930787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063024"/>
        <c:axId val="137929776"/>
      </c:barChart>
      <c:lineChart>
        <c:grouping val="standard"/>
        <c:varyColors val="0"/>
        <c:ser>
          <c:idx val="5"/>
          <c:order val="5"/>
          <c:tx>
            <c:v>Hrubý dlh verejnej správy</c:v>
          </c:tx>
          <c:spPr>
            <a:ln w="28575">
              <a:noFill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5"/>
              <c:pt idx="0">
                <c:v>43.280654021766217</c:v>
              </c:pt>
              <c:pt idx="1">
                <c:v>52.249175717723581</c:v>
              </c:pt>
              <c:pt idx="2">
                <c:v>54.850980171812594</c:v>
              </c:pt>
              <c:pt idx="3">
                <c:v>55.837855215042076</c:v>
              </c:pt>
              <c:pt idx="4">
                <c:v>56.026874636787383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63024"/>
        <c:axId val="137929776"/>
      </c:lineChart>
      <c:catAx>
        <c:axId val="13706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sk-SK"/>
                  <a:t>[rok]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13792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929776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137063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k-SK"/>
    </a:p>
  </c:txPr>
  <c:printSettings>
    <c:headerFooter alignWithMargins="0"/>
    <c:pageMargins b="1" l="0.75" r="0.75" t="1" header="0.4921259845" footer="0.4921259845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Constantia"/>
                <a:ea typeface="Constantia"/>
                <a:cs typeface="Constantia"/>
              </a:defRPr>
            </a:pPr>
            <a:r>
              <a:rPr lang="sk-SK"/>
              <a:t>[% HDP]</a:t>
            </a:r>
          </a:p>
        </c:rich>
      </c:tx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Hotovosotný deficit bez úrokov</c:v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Constantia"/>
                    <a:ea typeface="Constantia"/>
                    <a:cs typeface="Constantia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3.3593224522543106</c:v>
              </c:pt>
              <c:pt idx="1">
                <c:v>3.0633292737428501</c:v>
              </c:pt>
              <c:pt idx="2">
                <c:v>2.3749858148257439</c:v>
              </c:pt>
              <c:pt idx="3">
                <c:v>1.6708120583116226</c:v>
              </c:pt>
              <c:pt idx="4">
                <c:v>1.1889822801017924</c:v>
              </c:pt>
            </c:numLit>
          </c:val>
        </c:ser>
        <c:ser>
          <c:idx val="1"/>
          <c:order val="1"/>
          <c:tx>
            <c:v>Hotovostné úroky</c:v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Constantia"/>
                    <a:ea typeface="Constantia"/>
                    <a:cs typeface="Constantia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1.3806304920245376</c:v>
              </c:pt>
              <c:pt idx="1">
                <c:v>1.8723597617369099</c:v>
              </c:pt>
              <c:pt idx="2">
                <c:v>1.7377282527313829</c:v>
              </c:pt>
              <c:pt idx="3">
                <c:v>1.882338247184618</c:v>
              </c:pt>
              <c:pt idx="4">
                <c:v>1.9654088066373667</c:v>
              </c:pt>
            </c:numLit>
          </c:val>
        </c:ser>
        <c:ser>
          <c:idx val="2"/>
          <c:order val="2"/>
          <c:tx>
            <c:v>Splatný štátny dlh</c:v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Constantia"/>
                    <a:ea typeface="Constantia"/>
                    <a:cs typeface="Constantia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6.222119748572533</c:v>
              </c:pt>
              <c:pt idx="1">
                <c:v>5.6539198750563529</c:v>
              </c:pt>
              <c:pt idx="2">
                <c:v>7.1075314875950477</c:v>
              </c:pt>
              <c:pt idx="3">
                <c:v>7.925218614936524</c:v>
              </c:pt>
              <c:pt idx="4">
                <c:v>7.6706588606402724</c:v>
              </c:pt>
            </c:numLit>
          </c:val>
        </c:ser>
        <c:ser>
          <c:idx val="3"/>
          <c:order val="3"/>
          <c:tx>
            <c:v>Zmena zásoby likvidity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Constantia"/>
                      <a:ea typeface="Constantia"/>
                      <a:cs typeface="Constantia"/>
                    </a:defRPr>
                  </a:pPr>
                  <a:endParaRPr lang="sk-SK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Constantia"/>
                      <a:ea typeface="Constantia"/>
                      <a:cs typeface="Constantia"/>
                    </a:defRPr>
                  </a:pPr>
                  <a:endParaRPr lang="sk-SK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Constantia"/>
                      <a:ea typeface="Constantia"/>
                      <a:cs typeface="Constantia"/>
                    </a:defRPr>
                  </a:pPr>
                  <a:endParaRPr lang="sk-SK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Constantia"/>
                    <a:ea typeface="Constantia"/>
                    <a:cs typeface="Constantia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-1.3211151931271448</c:v>
              </c:pt>
              <c:pt idx="1">
                <c:v>3.3976607699869161</c:v>
              </c:pt>
              <c:pt idx="2">
                <c:v>-0.57145306133709706</c:v>
              </c:pt>
              <c:pt idx="3">
                <c:v>-0.23080684944545632</c:v>
              </c:pt>
              <c:pt idx="4">
                <c:v>0.11218293348632573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930560"/>
        <c:axId val="137930952"/>
      </c:barChart>
      <c:lineChart>
        <c:grouping val="stacked"/>
        <c:varyColors val="0"/>
        <c:ser>
          <c:idx val="4"/>
          <c:order val="4"/>
          <c:tx>
            <c:v>Refinancovanie celkom</c:v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Constantia"/>
                    <a:ea typeface="Constantia"/>
                    <a:cs typeface="Constantia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9.6409574997242373</c:v>
              </c:pt>
              <c:pt idx="1">
                <c:v>13.987269680523029</c:v>
              </c:pt>
              <c:pt idx="2">
                <c:v>10.64879249381508</c:v>
              </c:pt>
              <c:pt idx="3">
                <c:v>11.247562070987309</c:v>
              </c:pt>
              <c:pt idx="4">
                <c:v>10.937232880865757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30560"/>
        <c:axId val="137930952"/>
      </c:lineChart>
      <c:catAx>
        <c:axId val="13793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Constantia"/>
                    <a:ea typeface="Constantia"/>
                    <a:cs typeface="Constantia"/>
                  </a:defRPr>
                </a:pPr>
                <a:r>
                  <a:rPr lang="sk-SK"/>
                  <a:t>[rok]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Constantia"/>
                <a:ea typeface="Constantia"/>
                <a:cs typeface="Constantia"/>
              </a:defRPr>
            </a:pPr>
            <a:endParaRPr lang="sk-SK"/>
          </a:p>
        </c:txPr>
        <c:crossAx val="137930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9309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Constantia"/>
                <a:ea typeface="Constantia"/>
                <a:cs typeface="Constantia"/>
              </a:defRPr>
            </a:pPr>
            <a:endParaRPr lang="sk-SK"/>
          </a:p>
        </c:txPr>
        <c:crossAx val="137930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85" b="0" i="0" u="none" strike="noStrike" baseline="0">
              <a:solidFill>
                <a:srgbClr val="000000"/>
              </a:solidFill>
              <a:latin typeface="Constantia"/>
              <a:ea typeface="Constantia"/>
              <a:cs typeface="Constantia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Constantia"/>
          <a:ea typeface="Constantia"/>
          <a:cs typeface="Constantia"/>
        </a:defRPr>
      </a:pPr>
      <a:endParaRPr lang="sk-SK"/>
    </a:p>
  </c:txPr>
  <c:printSettings>
    <c:headerFooter alignWithMargins="0"/>
    <c:pageMargins b="1" l="0.75" r="0.75" t="1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sk-SK"/>
              <a:t>[% HDP]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Hotovostný deficit ŠR - primárny</c:v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5"/>
              <c:pt idx="0">
                <c:v>3.3593224522543106</c:v>
              </c:pt>
              <c:pt idx="1">
                <c:v>3.0633292737428501</c:v>
              </c:pt>
              <c:pt idx="2">
                <c:v>2.3749858148257439</c:v>
              </c:pt>
              <c:pt idx="3">
                <c:v>1.6708120583116226</c:v>
              </c:pt>
              <c:pt idx="4">
                <c:v>1.1889822801017924</c:v>
              </c:pt>
            </c:numLit>
          </c:val>
        </c:ser>
        <c:ser>
          <c:idx val="1"/>
          <c:order val="1"/>
          <c:tx>
            <c:v>Hotovostné úroky</c:v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5"/>
              <c:pt idx="0">
                <c:v>1.3806304920245376</c:v>
              </c:pt>
              <c:pt idx="1">
                <c:v>1.8723597617369099</c:v>
              </c:pt>
              <c:pt idx="2">
                <c:v>1.7377282527313829</c:v>
              </c:pt>
              <c:pt idx="3">
                <c:v>1.882338247184618</c:v>
              </c:pt>
              <c:pt idx="4">
                <c:v>1.9654088066373667</c:v>
              </c:pt>
            </c:numLit>
          </c:val>
        </c:ser>
        <c:ser>
          <c:idx val="2"/>
          <c:order val="2"/>
          <c:tx>
            <c:v>Splatný štátny dlh</c:v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5"/>
              <c:pt idx="0">
                <c:v>6.222119748572533</c:v>
              </c:pt>
              <c:pt idx="1">
                <c:v>5.6539198750563529</c:v>
              </c:pt>
              <c:pt idx="2">
                <c:v>7.1075314875950477</c:v>
              </c:pt>
              <c:pt idx="3">
                <c:v>7.925218614936524</c:v>
              </c:pt>
              <c:pt idx="4">
                <c:v>7.6706588606402724</c:v>
              </c:pt>
            </c:numLit>
          </c:val>
        </c:ser>
        <c:ser>
          <c:idx val="3"/>
          <c:order val="3"/>
          <c:tx>
            <c:v>Zmena likvidity Štátnej pokladnice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5"/>
              <c:pt idx="0">
                <c:v>-1.3211151931271448</c:v>
              </c:pt>
              <c:pt idx="1">
                <c:v>3.3976607699869161</c:v>
              </c:pt>
              <c:pt idx="2">
                <c:v>-0.57145306133709706</c:v>
              </c:pt>
              <c:pt idx="3">
                <c:v>-0.23080684944545632</c:v>
              </c:pt>
              <c:pt idx="4">
                <c:v>0.11218293348632573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931736"/>
        <c:axId val="137932128"/>
      </c:barChart>
      <c:catAx>
        <c:axId val="137931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sk-SK"/>
                  <a:t>[rok]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13793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9321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137931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k-SK"/>
    </a:p>
  </c:txPr>
  <c:printSettings>
    <c:headerFooter alignWithMargins="0"/>
    <c:pageMargins b="1" l="0.75" r="0.75" t="1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sk-SK"/>
              <a:t>[% HDP]</a:t>
            </a:r>
          </a:p>
        </c:rich>
      </c:tx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Dldh do 2011 a fiškálna politika 2012-2015</c:v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FFFF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42.057048127126755</c:v>
              </c:pt>
              <c:pt idx="1">
                <c:v>45.686213938960421</c:v>
              </c:pt>
              <c:pt idx="2">
                <c:v>48.076424298592855</c:v>
              </c:pt>
              <c:pt idx="3">
                <c:v>49.227087983577199</c:v>
              </c:pt>
              <c:pt idx="4">
                <c:v>49.661156608894522</c:v>
              </c:pt>
            </c:numLit>
          </c:val>
        </c:ser>
        <c:ser>
          <c:idx val="3"/>
          <c:order val="1"/>
          <c:tx>
            <c:v>Medzinárodné záväzky ESM a EFSF</c:v>
          </c:tx>
          <c:spPr>
            <a:solidFill>
              <a:srgbClr val="00FFFF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sk-SK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0.25033179453559262</c:v>
              </c:pt>
              <c:pt idx="1">
                <c:v>2.2255236869198836</c:v>
              </c:pt>
              <c:pt idx="2">
                <c:v>3.1719006392804991</c:v>
              </c:pt>
              <c:pt idx="3">
                <c:v>3.4251226387320206</c:v>
              </c:pt>
              <c:pt idx="4">
                <c:v>3.240036121981408</c:v>
              </c:pt>
            </c:numLit>
          </c:val>
        </c:ser>
        <c:ser>
          <c:idx val="1"/>
          <c:order val="2"/>
          <c:tx>
            <c:v>Zásoba likvidity</c:v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sk-SK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0.97383409088123607</c:v>
              </c:pt>
              <c:pt idx="1">
                <c:v>4.3378851524709594</c:v>
              </c:pt>
              <c:pt idx="2">
                <c:v>3.6035157750198126</c:v>
              </c:pt>
              <c:pt idx="3">
                <c:v>3.1866647335038421</c:v>
              </c:pt>
              <c:pt idx="4">
                <c:v>3.1266469203930787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7932912"/>
        <c:axId val="137933304"/>
      </c:barChart>
      <c:lineChart>
        <c:grouping val="standard"/>
        <c:varyColors val="0"/>
        <c:ser>
          <c:idx val="5"/>
          <c:order val="3"/>
          <c:tx>
            <c:v>Hrubý dlh verejnej správy</c:v>
          </c:tx>
          <c:spPr>
            <a:ln w="28575">
              <a:noFill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43.280654021766217</c:v>
              </c:pt>
              <c:pt idx="1">
                <c:v>52.249175717723581</c:v>
              </c:pt>
              <c:pt idx="2">
                <c:v>54.850980171812594</c:v>
              </c:pt>
              <c:pt idx="3">
                <c:v>55.837855215042076</c:v>
              </c:pt>
              <c:pt idx="4">
                <c:v>56.026874636787383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32912"/>
        <c:axId val="137933304"/>
      </c:lineChart>
      <c:catAx>
        <c:axId val="13793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sk-SK"/>
                  <a:t>[rok]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137933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933304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137932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k-SK"/>
    </a:p>
  </c:txPr>
  <c:printSettings>
    <c:headerFooter alignWithMargins="0"/>
    <c:pageMargins b="1" l="0.75" r="0.75" t="1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Constantia"/>
                <a:ea typeface="Constantia"/>
                <a:cs typeface="Constantia"/>
              </a:defRPr>
            </a:pPr>
            <a:r>
              <a:rPr lang="sk-SK"/>
              <a:t>[% HDP]</a:t>
            </a:r>
          </a:p>
        </c:rich>
      </c:tx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v>Existujúci dlh ku koncu 2011</c:v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FFFFFF"/>
                    </a:solidFill>
                    <a:latin typeface="Constantia"/>
                    <a:ea typeface="Constantia"/>
                    <a:cs typeface="Constantia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42.056488136349387</c:v>
              </c:pt>
              <c:pt idx="1">
                <c:v>42.348157602997269</c:v>
              </c:pt>
              <c:pt idx="2">
                <c:v>42.301099128048165</c:v>
              </c:pt>
              <c:pt idx="3">
                <c:v>41.755127611220765</c:v>
              </c:pt>
              <c:pt idx="4">
                <c:v>41.26421179977342</c:v>
              </c:pt>
            </c:numLit>
          </c:val>
        </c:ser>
        <c:ser>
          <c:idx val="0"/>
          <c:order val="1"/>
          <c:tx>
            <c:v>Nový dlh 2012-2015</c:v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Constantia"/>
                    <a:ea typeface="Constantia"/>
                    <a:cs typeface="Constantia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3.2972458487255296</c:v>
              </c:pt>
              <c:pt idx="2">
                <c:v>5.5626081476390921</c:v>
              </c:pt>
              <c:pt idx="3">
                <c:v>7.094793424704382</c:v>
              </c:pt>
              <c:pt idx="4">
                <c:v>7.8539359904437704</c:v>
              </c:pt>
            </c:numLit>
          </c:val>
        </c:ser>
        <c:ser>
          <c:idx val="3"/>
          <c:order val="2"/>
          <c:tx>
            <c:v>Medzinárodné záväzky ESM a EFSF</c:v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Constantia"/>
                      <a:ea typeface="Constantia"/>
                      <a:cs typeface="Constantia"/>
                    </a:defRPr>
                  </a:pPr>
                  <a:endParaRPr lang="sk-SK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Constantia"/>
                    <a:ea typeface="Constantia"/>
                    <a:cs typeface="Constantia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0.25033179453559262</c:v>
              </c:pt>
              <c:pt idx="1">
                <c:v>2.225523686919884</c:v>
              </c:pt>
              <c:pt idx="2">
                <c:v>3.1853426124965751</c:v>
              </c:pt>
              <c:pt idx="3">
                <c:v>3.4658814709103059</c:v>
              </c:pt>
              <c:pt idx="4">
                <c:v>3.3159000440336746</c:v>
              </c:pt>
            </c:numLit>
          </c:val>
        </c:ser>
        <c:ser>
          <c:idx val="1"/>
          <c:order val="3"/>
          <c:tx>
            <c:v>Zásoba likvidity</c:v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Constantia"/>
                      <a:ea typeface="Constantia"/>
                      <a:cs typeface="Constantia"/>
                    </a:defRPr>
                  </a:pPr>
                  <a:endParaRPr lang="sk-SK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Constantia"/>
                    <a:ea typeface="Constantia"/>
                    <a:cs typeface="Constantia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0.97383409088123607</c:v>
              </c:pt>
              <c:pt idx="1">
                <c:v>4.3782485790809043</c:v>
              </c:pt>
              <c:pt idx="2">
                <c:v>3.8019302836287574</c:v>
              </c:pt>
              <c:pt idx="3">
                <c:v>3.5220527082066209</c:v>
              </c:pt>
              <c:pt idx="4">
                <c:v>3.5928268025365084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7934088"/>
        <c:axId val="137934480"/>
      </c:barChart>
      <c:lineChart>
        <c:grouping val="standard"/>
        <c:varyColors val="0"/>
        <c:ser>
          <c:idx val="5"/>
          <c:order val="4"/>
          <c:tx>
            <c:v>Hrubý dlh verejnej správy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Constantia"/>
                    <a:ea typeface="Constantia"/>
                    <a:cs typeface="Constantia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43.280654021766217</c:v>
              </c:pt>
              <c:pt idx="1">
                <c:v>52.249175717723581</c:v>
              </c:pt>
              <c:pt idx="2">
                <c:v>54.850980171812594</c:v>
              </c:pt>
              <c:pt idx="3">
                <c:v>55.837855215042076</c:v>
              </c:pt>
              <c:pt idx="4">
                <c:v>56.026874636787383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34088"/>
        <c:axId val="137934480"/>
      </c:lineChart>
      <c:catAx>
        <c:axId val="137934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Constantia"/>
                    <a:ea typeface="Constantia"/>
                    <a:cs typeface="Constantia"/>
                  </a:defRPr>
                </a:pPr>
                <a:r>
                  <a:rPr lang="sk-SK"/>
                  <a:t>[rok]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Constantia"/>
                <a:ea typeface="Constantia"/>
                <a:cs typeface="Constantia"/>
              </a:defRPr>
            </a:pPr>
            <a:endParaRPr lang="sk-SK"/>
          </a:p>
        </c:txPr>
        <c:crossAx val="13793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934480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Constantia"/>
                <a:ea typeface="Constantia"/>
                <a:cs typeface="Constantia"/>
              </a:defRPr>
            </a:pPr>
            <a:endParaRPr lang="sk-SK"/>
          </a:p>
        </c:txPr>
        <c:crossAx val="137934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onstantia"/>
              <a:ea typeface="Constantia"/>
              <a:cs typeface="Constantia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Constantia"/>
          <a:ea typeface="Constantia"/>
          <a:cs typeface="Constantia"/>
        </a:defRPr>
      </a:pPr>
      <a:endParaRPr lang="sk-SK"/>
    </a:p>
  </c:txPr>
  <c:printSettings>
    <c:headerFooter alignWithMargins="0"/>
    <c:pageMargins b="1" l="0.75" r="0.75" t="1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714859437751E-2"/>
          <c:y val="0.104"/>
          <c:w val="0.91566372795525219"/>
          <c:h val="0.76000148437789916"/>
        </c:manualLayout>
      </c:layout>
      <c:barChart>
        <c:barDir val="col"/>
        <c:grouping val="clustered"/>
        <c:varyColors val="0"/>
        <c:ser>
          <c:idx val="0"/>
          <c:order val="0"/>
          <c:tx>
            <c:v>%HDP</c:v>
          </c:tx>
          <c:spPr>
            <a:solidFill>
              <a:srgbClr val="13B5E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6.40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128514056224901E-3"/>
                  <c:y val="0.119142467191601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Constantia"/>
                      <a:ea typeface="Constantia"/>
                      <a:cs typeface="Constantia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Constantia"/>
                    <a:ea typeface="Constantia"/>
                    <a:cs typeface="Constantia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'G11'!$B$2:$G$2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 OS</c:v>
                </c:pt>
                <c:pt idx="3">
                  <c:v>2015V</c:v>
                </c:pt>
                <c:pt idx="4">
                  <c:v>2016V</c:v>
                </c:pt>
                <c:pt idx="5">
                  <c:v>2017V</c:v>
                </c:pt>
              </c:strCache>
            </c:strRef>
          </c:cat>
          <c:val>
            <c:numRef>
              <c:f>'G11'!$B$3:$G$3</c:f>
              <c:numCache>
                <c:formatCode>General</c:formatCode>
                <c:ptCount val="6"/>
                <c:pt idx="0">
                  <c:v>52.7</c:v>
                </c:pt>
                <c:pt idx="1">
                  <c:v>55.4</c:v>
                </c:pt>
                <c:pt idx="2">
                  <c:v>55.2</c:v>
                </c:pt>
                <c:pt idx="3">
                  <c:v>56.2</c:v>
                </c:pt>
                <c:pt idx="4">
                  <c:v>54.9</c:v>
                </c:pt>
                <c:pt idx="5">
                  <c:v>53.4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935264"/>
        <c:axId val="137935656"/>
      </c:barChart>
      <c:lineChart>
        <c:grouping val="standard"/>
        <c:varyColors val="0"/>
        <c:ser>
          <c:idx val="1"/>
          <c:order val="1"/>
          <c:tx>
            <c:v>Hranica 1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onstantia"/>
                      <a:ea typeface="Constantia"/>
                      <a:cs typeface="Constantia"/>
                    </a:defRPr>
                  </a:pPr>
                  <a:endParaRPr lang="sk-SK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2010</c:v>
              </c:pt>
              <c:pt idx="1">
                <c:v>2011</c:v>
              </c:pt>
              <c:pt idx="2">
                <c:v>2012 OS</c:v>
              </c:pt>
              <c:pt idx="3">
                <c:v>2013 R</c:v>
              </c:pt>
              <c:pt idx="4">
                <c:v>2014 R</c:v>
              </c:pt>
              <c:pt idx="5">
                <c:v>2015 R</c:v>
              </c:pt>
            </c:strLit>
          </c:cat>
          <c:val>
            <c:numLit>
              <c:formatCode>General</c:formatCode>
              <c:ptCount val="6"/>
              <c:pt idx="0">
                <c:v>50</c:v>
              </c:pt>
              <c:pt idx="1">
                <c:v>50</c:v>
              </c:pt>
              <c:pt idx="2">
                <c:v>50</c:v>
              </c:pt>
              <c:pt idx="3">
                <c:v>50</c:v>
              </c:pt>
              <c:pt idx="4">
                <c:v>50</c:v>
              </c:pt>
              <c:pt idx="5">
                <c:v>50</c:v>
              </c:pt>
            </c:numLit>
          </c:val>
          <c:smooth val="1"/>
        </c:ser>
        <c:ser>
          <c:idx val="2"/>
          <c:order val="2"/>
          <c:tx>
            <c:v>Hranica 2</c:v>
          </c:tx>
          <c:spPr>
            <a:ln w="12700">
              <a:solidFill>
                <a:srgbClr val="969696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onstantia"/>
                      <a:ea typeface="Constantia"/>
                      <a:cs typeface="Constantia"/>
                    </a:defRPr>
                  </a:pPr>
                  <a:endParaRPr lang="sk-SK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6"/>
              <c:pt idx="0">
                <c:v>53</c:v>
              </c:pt>
              <c:pt idx="1">
                <c:v>53</c:v>
              </c:pt>
              <c:pt idx="2">
                <c:v>53</c:v>
              </c:pt>
              <c:pt idx="3">
                <c:v>53</c:v>
              </c:pt>
              <c:pt idx="4">
                <c:v>53</c:v>
              </c:pt>
              <c:pt idx="5">
                <c:v>53</c:v>
              </c:pt>
            </c:numLit>
          </c:val>
          <c:smooth val="0"/>
        </c:ser>
        <c:ser>
          <c:idx val="3"/>
          <c:order val="3"/>
          <c:tx>
            <c:v>Hranica 3</c:v>
          </c:tx>
          <c:spPr>
            <a:ln w="12700">
              <a:solidFill>
                <a:srgbClr val="969696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onstantia"/>
                      <a:ea typeface="Constantia"/>
                      <a:cs typeface="Constantia"/>
                    </a:defRPr>
                  </a:pPr>
                  <a:endParaRPr lang="sk-SK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6"/>
              <c:pt idx="0">
                <c:v>55</c:v>
              </c:pt>
              <c:pt idx="1">
                <c:v>55</c:v>
              </c:pt>
              <c:pt idx="2">
                <c:v>55</c:v>
              </c:pt>
              <c:pt idx="3">
                <c:v>55</c:v>
              </c:pt>
              <c:pt idx="4">
                <c:v>55</c:v>
              </c:pt>
              <c:pt idx="5">
                <c:v>55</c:v>
              </c:pt>
            </c:numLit>
          </c:val>
          <c:smooth val="0"/>
        </c:ser>
        <c:ser>
          <c:idx val="4"/>
          <c:order val="4"/>
          <c:tx>
            <c:v>Hranica 4</c:v>
          </c:tx>
          <c:spPr>
            <a:ln w="12700">
              <a:solidFill>
                <a:srgbClr val="969696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onstantia"/>
                      <a:ea typeface="Constantia"/>
                      <a:cs typeface="Constantia"/>
                    </a:defRPr>
                  </a:pPr>
                  <a:endParaRPr lang="sk-SK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6"/>
              <c:pt idx="0">
                <c:v>57</c:v>
              </c:pt>
              <c:pt idx="1">
                <c:v>57</c:v>
              </c:pt>
              <c:pt idx="2">
                <c:v>57</c:v>
              </c:pt>
              <c:pt idx="3">
                <c:v>57</c:v>
              </c:pt>
              <c:pt idx="4">
                <c:v>57</c:v>
              </c:pt>
              <c:pt idx="5">
                <c:v>57</c:v>
              </c:pt>
            </c:numLit>
          </c:val>
          <c:smooth val="0"/>
        </c:ser>
        <c:ser>
          <c:idx val="5"/>
          <c:order val="5"/>
          <c:tx>
            <c:v>Hranica 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nstantia"/>
                    <a:ea typeface="Constantia"/>
                    <a:cs typeface="Constantia"/>
                  </a:defRPr>
                </a:pPr>
                <a:endParaRPr lang="sk-SK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Lit>
              <c:formatCode>General</c:formatCode>
              <c:ptCount val="6"/>
              <c:pt idx="0">
                <c:v>60</c:v>
              </c:pt>
              <c:pt idx="1">
                <c:v>60</c:v>
              </c:pt>
              <c:pt idx="2">
                <c:v>60</c:v>
              </c:pt>
              <c:pt idx="3">
                <c:v>60</c:v>
              </c:pt>
              <c:pt idx="4">
                <c:v>60</c:v>
              </c:pt>
              <c:pt idx="5">
                <c:v>60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35264"/>
        <c:axId val="137935656"/>
      </c:lineChart>
      <c:catAx>
        <c:axId val="13793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nstantia"/>
                    <a:ea typeface="Constantia"/>
                    <a:cs typeface="Constantia"/>
                  </a:defRPr>
                </a:pPr>
                <a:r>
                  <a:rPr lang="sk-SK"/>
                  <a:t>[rok]</a:t>
                </a:r>
              </a:p>
            </c:rich>
          </c:tx>
          <c:layout>
            <c:manualLayout>
              <c:xMode val="edge"/>
              <c:yMode val="edge"/>
              <c:x val="0.92289257818676274"/>
              <c:y val="0.79200167979002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Constantia"/>
                <a:ea typeface="Constantia"/>
                <a:cs typeface="Constantia"/>
              </a:defRPr>
            </a:pPr>
            <a:endParaRPr lang="sk-SK"/>
          </a:p>
        </c:txPr>
        <c:crossAx val="137935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935656"/>
        <c:scaling>
          <c:orientation val="minMax"/>
          <c:max val="60"/>
          <c:min val="30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onstantia"/>
                    <a:ea typeface="Constantia"/>
                    <a:cs typeface="Constantia"/>
                  </a:defRPr>
                </a:pPr>
                <a:r>
                  <a:rPr lang="sk-SK"/>
                  <a:t>[% HDP]</a:t>
                </a:r>
              </a:p>
            </c:rich>
          </c:tx>
          <c:layout>
            <c:manualLayout>
              <c:xMode val="edge"/>
              <c:yMode val="edge"/>
              <c:x val="3.614457831325301E-2"/>
              <c:y val="2.800000000000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Constantia"/>
                <a:ea typeface="Constantia"/>
                <a:cs typeface="Constantia"/>
              </a:defRPr>
            </a:pPr>
            <a:endParaRPr lang="sk-SK"/>
          </a:p>
        </c:txPr>
        <c:crossAx val="137935264"/>
        <c:crosses val="autoZero"/>
        <c:crossBetween val="between"/>
        <c:majorUnit val="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onstantia"/>
          <a:ea typeface="Constantia"/>
          <a:cs typeface="Constantia"/>
        </a:defRPr>
      </a:pPr>
      <a:endParaRPr lang="sk-SK"/>
    </a:p>
  </c:txPr>
  <c:printSettings>
    <c:headerFooter alignWithMargins="0"/>
    <c:pageMargins b="1" l="0.75" r="0.75" t="1" header="0.4921259845" footer="0.4921259845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53368328958874E-2"/>
          <c:y val="5.0925925925925923E-2"/>
          <c:w val="0.89055599300087485"/>
          <c:h val="0.72568934091571891"/>
        </c:manualLayout>
      </c:layout>
      <c:lineChart>
        <c:grouping val="standard"/>
        <c:varyColors val="0"/>
        <c:ser>
          <c:idx val="1"/>
          <c:order val="0"/>
          <c:tx>
            <c:v>spolufinancovanie</c:v>
          </c:tx>
          <c:spPr>
            <a:ln w="28575" cap="rnd">
              <a:solidFill>
                <a:srgbClr val="12BFEA"/>
              </a:solidFill>
              <a:round/>
            </a:ln>
            <a:effectLst/>
          </c:spPr>
          <c:marker>
            <c:symbol val="none"/>
          </c:marker>
          <c:cat>
            <c:strRef>
              <c:f>'G01,G02'!$B$1:$AO$1</c:f>
              <c:strCache>
                <c:ptCount val="40"/>
                <c:pt idx="0">
                  <c:v>31.1.2011</c:v>
                </c:pt>
                <c:pt idx="1">
                  <c:v>28.2.2011</c:v>
                </c:pt>
                <c:pt idx="2">
                  <c:v>31.3.2011</c:v>
                </c:pt>
                <c:pt idx="3">
                  <c:v>30.4.2011</c:v>
                </c:pt>
                <c:pt idx="4">
                  <c:v>31.5.2011</c:v>
                </c:pt>
                <c:pt idx="5">
                  <c:v>30.6.2011</c:v>
                </c:pt>
                <c:pt idx="6">
                  <c:v>31.7.2011</c:v>
                </c:pt>
                <c:pt idx="7">
                  <c:v>31.8.2011</c:v>
                </c:pt>
                <c:pt idx="8">
                  <c:v>30.9.2011</c:v>
                </c:pt>
                <c:pt idx="9">
                  <c:v>31.10.2011</c:v>
                </c:pt>
                <c:pt idx="10">
                  <c:v>30.11.2011</c:v>
                </c:pt>
                <c:pt idx="11">
                  <c:v>31.12.2011</c:v>
                </c:pt>
                <c:pt idx="12">
                  <c:v>31.1.2012</c:v>
                </c:pt>
                <c:pt idx="13">
                  <c:v>29.2.2012</c:v>
                </c:pt>
                <c:pt idx="14">
                  <c:v>31.3.2012</c:v>
                </c:pt>
                <c:pt idx="15">
                  <c:v>30.4.2012</c:v>
                </c:pt>
                <c:pt idx="16">
                  <c:v>31.5.2012</c:v>
                </c:pt>
                <c:pt idx="17">
                  <c:v>30.6.2012</c:v>
                </c:pt>
                <c:pt idx="18">
                  <c:v>31.7.2012</c:v>
                </c:pt>
                <c:pt idx="19">
                  <c:v>31.8.2012</c:v>
                </c:pt>
                <c:pt idx="20">
                  <c:v>30.9.2012</c:v>
                </c:pt>
                <c:pt idx="21">
                  <c:v>31.10.2012</c:v>
                </c:pt>
                <c:pt idx="22">
                  <c:v>30.11.2012</c:v>
                </c:pt>
                <c:pt idx="23">
                  <c:v>31.12.2012</c:v>
                </c:pt>
                <c:pt idx="24">
                  <c:v>31.1.2013</c:v>
                </c:pt>
                <c:pt idx="25">
                  <c:v>28.2.2013</c:v>
                </c:pt>
                <c:pt idx="26">
                  <c:v>31.3.2013</c:v>
                </c:pt>
                <c:pt idx="27">
                  <c:v>30.4.2013</c:v>
                </c:pt>
                <c:pt idx="28">
                  <c:v>31.5.2013</c:v>
                </c:pt>
                <c:pt idx="29">
                  <c:v>30.6.2013</c:v>
                </c:pt>
                <c:pt idx="30">
                  <c:v>31.7.2013</c:v>
                </c:pt>
                <c:pt idx="31">
                  <c:v>31.8.2013</c:v>
                </c:pt>
                <c:pt idx="32">
                  <c:v>30.9.2013</c:v>
                </c:pt>
                <c:pt idx="33">
                  <c:v>31.10.2013</c:v>
                </c:pt>
                <c:pt idx="34">
                  <c:v>30.11.2013</c:v>
                </c:pt>
                <c:pt idx="35">
                  <c:v>31.12.2013</c:v>
                </c:pt>
                <c:pt idx="36">
                  <c:v>31.01.2014</c:v>
                </c:pt>
                <c:pt idx="37">
                  <c:v>28.02.2014</c:v>
                </c:pt>
                <c:pt idx="38">
                  <c:v>31.03.2014</c:v>
                </c:pt>
                <c:pt idx="39">
                  <c:v>30.04.2014</c:v>
                </c:pt>
              </c:strCache>
            </c:strRef>
          </c:cat>
          <c:val>
            <c:numRef>
              <c:f>'G01,G02'!$B$6:$AO$6</c:f>
              <c:numCache>
                <c:formatCode>#,##0</c:formatCode>
                <c:ptCount val="40"/>
                <c:pt idx="0">
                  <c:v>1.1701584700000001</c:v>
                </c:pt>
                <c:pt idx="1">
                  <c:v>20.928713080000001</c:v>
                </c:pt>
                <c:pt idx="2">
                  <c:v>54.515952609999999</c:v>
                </c:pt>
                <c:pt idx="3">
                  <c:v>76.729088140000002</c:v>
                </c:pt>
                <c:pt idx="4">
                  <c:v>106.4749959</c:v>
                </c:pt>
                <c:pt idx="5">
                  <c:v>134.38000289999999</c:v>
                </c:pt>
                <c:pt idx="6">
                  <c:v>210.04512048000001</c:v>
                </c:pt>
                <c:pt idx="7">
                  <c:v>246.43737209</c:v>
                </c:pt>
                <c:pt idx="8">
                  <c:v>271.93640866999999</c:v>
                </c:pt>
                <c:pt idx="9">
                  <c:v>300.24030420999998</c:v>
                </c:pt>
                <c:pt idx="10">
                  <c:v>341.65432644999999</c:v>
                </c:pt>
                <c:pt idx="11">
                  <c:v>461.50573679000001</c:v>
                </c:pt>
                <c:pt idx="12">
                  <c:v>1.5987234000000001</c:v>
                </c:pt>
                <c:pt idx="13">
                  <c:v>23.254988900000001</c:v>
                </c:pt>
                <c:pt idx="14">
                  <c:v>47.400097119999998</c:v>
                </c:pt>
                <c:pt idx="15">
                  <c:v>77.226354110000003</c:v>
                </c:pt>
                <c:pt idx="16">
                  <c:v>104.46341056999999</c:v>
                </c:pt>
                <c:pt idx="17">
                  <c:v>128.05242049999998</c:v>
                </c:pt>
                <c:pt idx="18">
                  <c:v>162.41071916999999</c:v>
                </c:pt>
                <c:pt idx="19">
                  <c:v>191.77158064</c:v>
                </c:pt>
                <c:pt idx="20">
                  <c:v>219.90246979</c:v>
                </c:pt>
                <c:pt idx="21">
                  <c:v>254.06881283999999</c:v>
                </c:pt>
                <c:pt idx="22">
                  <c:v>291.65665376000004</c:v>
                </c:pt>
                <c:pt idx="23">
                  <c:v>417.31131545</c:v>
                </c:pt>
                <c:pt idx="24">
                  <c:v>5.6268424100000001</c:v>
                </c:pt>
                <c:pt idx="25">
                  <c:v>25.08477383</c:v>
                </c:pt>
                <c:pt idx="26">
                  <c:v>46.049356079999995</c:v>
                </c:pt>
                <c:pt idx="27">
                  <c:v>70.337418999999997</c:v>
                </c:pt>
                <c:pt idx="28">
                  <c:v>89.331014809999999</c:v>
                </c:pt>
                <c:pt idx="29">
                  <c:v>106.72642789000001</c:v>
                </c:pt>
                <c:pt idx="30">
                  <c:v>130.09317031</c:v>
                </c:pt>
                <c:pt idx="31">
                  <c:v>157.13859964</c:v>
                </c:pt>
                <c:pt idx="32">
                  <c:v>187.24764655999999</c:v>
                </c:pt>
                <c:pt idx="33">
                  <c:v>219.14781434000002</c:v>
                </c:pt>
                <c:pt idx="34">
                  <c:v>259.80019754</c:v>
                </c:pt>
                <c:pt idx="35">
                  <c:v>379.59419434</c:v>
                </c:pt>
                <c:pt idx="36">
                  <c:v>4.2983796000000005</c:v>
                </c:pt>
                <c:pt idx="37">
                  <c:v>22.618602540000001</c:v>
                </c:pt>
                <c:pt idx="38">
                  <c:v>47.32620318</c:v>
                </c:pt>
                <c:pt idx="39">
                  <c:v>65.382472899999996</c:v>
                </c:pt>
              </c:numCache>
            </c:numRef>
          </c:val>
          <c:smooth val="0"/>
        </c:ser>
        <c:ser>
          <c:idx val="0"/>
          <c:order val="1"/>
          <c:tx>
            <c:v>obdobie január-apríl</c:v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strRef>
              <c:f>'G01,G02'!$B$1:$AO$1</c:f>
              <c:strCache>
                <c:ptCount val="40"/>
                <c:pt idx="0">
                  <c:v>31.1.2011</c:v>
                </c:pt>
                <c:pt idx="1">
                  <c:v>28.2.2011</c:v>
                </c:pt>
                <c:pt idx="2">
                  <c:v>31.3.2011</c:v>
                </c:pt>
                <c:pt idx="3">
                  <c:v>30.4.2011</c:v>
                </c:pt>
                <c:pt idx="4">
                  <c:v>31.5.2011</c:v>
                </c:pt>
                <c:pt idx="5">
                  <c:v>30.6.2011</c:v>
                </c:pt>
                <c:pt idx="6">
                  <c:v>31.7.2011</c:v>
                </c:pt>
                <c:pt idx="7">
                  <c:v>31.8.2011</c:v>
                </c:pt>
                <c:pt idx="8">
                  <c:v>30.9.2011</c:v>
                </c:pt>
                <c:pt idx="9">
                  <c:v>31.10.2011</c:v>
                </c:pt>
                <c:pt idx="10">
                  <c:v>30.11.2011</c:v>
                </c:pt>
                <c:pt idx="11">
                  <c:v>31.12.2011</c:v>
                </c:pt>
                <c:pt idx="12">
                  <c:v>31.1.2012</c:v>
                </c:pt>
                <c:pt idx="13">
                  <c:v>29.2.2012</c:v>
                </c:pt>
                <c:pt idx="14">
                  <c:v>31.3.2012</c:v>
                </c:pt>
                <c:pt idx="15">
                  <c:v>30.4.2012</c:v>
                </c:pt>
                <c:pt idx="16">
                  <c:v>31.5.2012</c:v>
                </c:pt>
                <c:pt idx="17">
                  <c:v>30.6.2012</c:v>
                </c:pt>
                <c:pt idx="18">
                  <c:v>31.7.2012</c:v>
                </c:pt>
                <c:pt idx="19">
                  <c:v>31.8.2012</c:v>
                </c:pt>
                <c:pt idx="20">
                  <c:v>30.9.2012</c:v>
                </c:pt>
                <c:pt idx="21">
                  <c:v>31.10.2012</c:v>
                </c:pt>
                <c:pt idx="22">
                  <c:v>30.11.2012</c:v>
                </c:pt>
                <c:pt idx="23">
                  <c:v>31.12.2012</c:v>
                </c:pt>
                <c:pt idx="24">
                  <c:v>31.1.2013</c:v>
                </c:pt>
                <c:pt idx="25">
                  <c:v>28.2.2013</c:v>
                </c:pt>
                <c:pt idx="26">
                  <c:v>31.3.2013</c:v>
                </c:pt>
                <c:pt idx="27">
                  <c:v>30.4.2013</c:v>
                </c:pt>
                <c:pt idx="28">
                  <c:v>31.5.2013</c:v>
                </c:pt>
                <c:pt idx="29">
                  <c:v>30.6.2013</c:v>
                </c:pt>
                <c:pt idx="30">
                  <c:v>31.7.2013</c:v>
                </c:pt>
                <c:pt idx="31">
                  <c:v>31.8.2013</c:v>
                </c:pt>
                <c:pt idx="32">
                  <c:v>30.9.2013</c:v>
                </c:pt>
                <c:pt idx="33">
                  <c:v>31.10.2013</c:v>
                </c:pt>
                <c:pt idx="34">
                  <c:v>30.11.2013</c:v>
                </c:pt>
                <c:pt idx="35">
                  <c:v>31.12.2013</c:v>
                </c:pt>
                <c:pt idx="36">
                  <c:v>31.01.2014</c:v>
                </c:pt>
                <c:pt idx="37">
                  <c:v>28.02.2014</c:v>
                </c:pt>
                <c:pt idx="38">
                  <c:v>31.03.2014</c:v>
                </c:pt>
                <c:pt idx="39">
                  <c:v>30.04.2014</c:v>
                </c:pt>
              </c:strCache>
            </c:strRef>
          </c:cat>
          <c:val>
            <c:numRef>
              <c:f>'G01,G02'!$B$7:$AO$7</c:f>
              <c:numCache>
                <c:formatCode>#,##0</c:formatCode>
                <c:ptCount val="40"/>
                <c:pt idx="0">
                  <c:v>1.1701584700000001</c:v>
                </c:pt>
                <c:pt idx="1">
                  <c:v>20.928713080000001</c:v>
                </c:pt>
                <c:pt idx="2">
                  <c:v>54.515952609999999</c:v>
                </c:pt>
                <c:pt idx="3">
                  <c:v>76.729088140000002</c:v>
                </c:pt>
                <c:pt idx="12">
                  <c:v>1.5987234000000001</c:v>
                </c:pt>
                <c:pt idx="13">
                  <c:v>23.254988900000001</c:v>
                </c:pt>
                <c:pt idx="14">
                  <c:v>47.400097119999998</c:v>
                </c:pt>
                <c:pt idx="15">
                  <c:v>77.226354110000003</c:v>
                </c:pt>
                <c:pt idx="24">
                  <c:v>5.6268424100000001</c:v>
                </c:pt>
                <c:pt idx="25">
                  <c:v>25.08477383</c:v>
                </c:pt>
                <c:pt idx="26">
                  <c:v>46.049356079999995</c:v>
                </c:pt>
                <c:pt idx="27">
                  <c:v>70.337418999999997</c:v>
                </c:pt>
                <c:pt idx="36">
                  <c:v>4.2983796000000005</c:v>
                </c:pt>
                <c:pt idx="37">
                  <c:v>22.618602540000001</c:v>
                </c:pt>
                <c:pt idx="38">
                  <c:v>47.32620318</c:v>
                </c:pt>
                <c:pt idx="39">
                  <c:v>65.382472899999996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773144"/>
        <c:axId val="129773536"/>
      </c:lineChart>
      <c:catAx>
        <c:axId val="12977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29773536"/>
        <c:crosses val="autoZero"/>
        <c:auto val="1"/>
        <c:lblAlgn val="ctr"/>
        <c:lblOffset val="100"/>
        <c:tickLblSkip val="3"/>
        <c:noMultiLvlLbl val="0"/>
      </c:catAx>
      <c:valAx>
        <c:axId val="12977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29773144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480533683289574"/>
          <c:y val="5.5171697287839022E-2"/>
          <c:w val="0.35019466316710413"/>
          <c:h val="0.14428623505395158"/>
        </c:manualLayout>
      </c:layout>
      <c:overlay val="0"/>
      <c:txPr>
        <a:bodyPr/>
        <a:lstStyle/>
        <a:p>
          <a:pPr>
            <a:defRPr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'G12'!$A$3</c:f>
              <c:strCache>
                <c:ptCount val="1"/>
                <c:pt idx="0">
                  <c:v>NPC saldo (z 2013)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numRef>
              <c:f>'G12'!$B$2:$F$2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'G12'!$B$3:$F$3</c:f>
              <c:numCache>
                <c:formatCode>0.0</c:formatCode>
                <c:ptCount val="5"/>
                <c:pt idx="0">
                  <c:v>-2.7655724069093632</c:v>
                </c:pt>
                <c:pt idx="1">
                  <c:v>-3.3766506845087627</c:v>
                </c:pt>
                <c:pt idx="2">
                  <c:v>-3.9759906307180874</c:v>
                </c:pt>
                <c:pt idx="3">
                  <c:v>-3.7913506867071387</c:v>
                </c:pt>
                <c:pt idx="4">
                  <c:v>-3.9165803211457231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'G12'!$A$4</c:f>
              <c:strCache>
                <c:ptCount val="1"/>
                <c:pt idx="0">
                  <c:v>NPC saldo (z 2014)</c:v>
                </c:pt>
              </c:strCache>
            </c:strRef>
          </c:tx>
          <c:spPr>
            <a:ln w="28575" cap="rnd">
              <a:solidFill>
                <a:srgbClr val="58595B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0.17499999999999999"/>
                  <c:y val="7.407407407407407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1">
                        <a:solidFill>
                          <a:srgbClr val="58595B"/>
                        </a:solidFill>
                      </a:rPr>
                      <a:t>-0,4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6944444444444443"/>
                  <c:y val="8.7962962962962882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1">
                        <a:solidFill>
                          <a:srgbClr val="13B5EA"/>
                        </a:solidFill>
                      </a:rPr>
                      <a:t>-0,6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'G12'!$B$2:$F$2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'G12'!$B$4:$F$4</c:f>
              <c:numCache>
                <c:formatCode>0.0</c:formatCode>
                <c:ptCount val="5"/>
                <c:pt idx="1">
                  <c:v>-3.0766506845087629</c:v>
                </c:pt>
                <c:pt idx="2">
                  <c:v>-3.4759906307180874</c:v>
                </c:pt>
                <c:pt idx="3">
                  <c:v>-3.2913506867071387</c:v>
                </c:pt>
                <c:pt idx="4">
                  <c:v>-3.4165803211457231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36440"/>
        <c:axId val="137936832"/>
      </c:lineChart>
      <c:catAx>
        <c:axId val="13793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37936832"/>
        <c:crosses val="autoZero"/>
        <c:auto val="1"/>
        <c:lblAlgn val="ctr"/>
        <c:lblOffset val="100"/>
        <c:noMultiLvlLbl val="0"/>
      </c:catAx>
      <c:valAx>
        <c:axId val="137936832"/>
        <c:scaling>
          <c:orientation val="minMax"/>
          <c:max val="-2.5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37936440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'G03'!$A$10</c:f>
              <c:strCache>
                <c:ptCount val="1"/>
                <c:pt idx="0">
                  <c:v>skutočnosť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9.2592592592592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52777777777777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925337632079971E-17"/>
                  <c:y val="-0.180555555555555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8518518518518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0.19444444444444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185067526415994E-16"/>
                  <c:y val="-0.6805555555555555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185067526415994E-16"/>
                  <c:y val="-0.435185185185185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6.48148148148148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'G03'!$B$9:$K$9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'G03'!$B$10:$K$10</c:f>
              <c:numCache>
                <c:formatCode>0.0</c:formatCode>
                <c:ptCount val="10"/>
                <c:pt idx="0">
                  <c:v>0</c:v>
                </c:pt>
                <c:pt idx="1">
                  <c:v>4.2156475530501607E-2</c:v>
                </c:pt>
                <c:pt idx="2">
                  <c:v>0.78334551727833623</c:v>
                </c:pt>
                <c:pt idx="3">
                  <c:v>1.5043214397251954</c:v>
                </c:pt>
                <c:pt idx="4">
                  <c:v>2.0270082871465975</c:v>
                </c:pt>
                <c:pt idx="5">
                  <c:v>2.1113390923151147</c:v>
                </c:pt>
                <c:pt idx="6">
                  <c:v>2.2774031663293317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'G03'!$A$11</c:f>
              <c:strCache>
                <c:ptCount val="1"/>
                <c:pt idx="0">
                  <c:v>rozpočet</c:v>
                </c:pt>
              </c:strCache>
            </c:strRef>
          </c:tx>
          <c:spPr>
            <a:solidFill>
              <a:srgbClr val="B1E8F9"/>
            </a:solidFill>
            <a:ln>
              <a:noFill/>
            </a:ln>
            <a:effectLst/>
          </c:spPr>
          <c:invertIfNegative val="0"/>
          <c:cat>
            <c:numRef>
              <c:f>'G03'!$B$9:$K$9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'G03'!$B$11:$K$11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3.0006204470586031</c:v>
                </c:pt>
                <c:pt idx="8">
                  <c:v>1.8990283234650078</c:v>
                </c:pt>
                <c:pt idx="9">
                  <c:v>9.5377871780102735E-2</c:v>
                </c:pt>
              </c:numCache>
            </c:numRef>
          </c:val>
        </c:ser>
        <c:ser>
          <c:idx val="2"/>
          <c:order val="2"/>
          <c:tx>
            <c:strRef>
              <c:f>'G03'!$A$12</c:f>
              <c:strCache>
                <c:ptCount val="1"/>
                <c:pt idx="0">
                  <c:v>dočerpanie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</c:spPr>
          <c:invertIfNegative val="0"/>
          <c:cat>
            <c:numRef>
              <c:f>'G03'!$B$9:$K$9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'G03'!$B$12:$K$12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1.2975586279487112</c:v>
                </c:pt>
                <c:pt idx="8">
                  <c:v>0.82119702551732687</c:v>
                </c:pt>
                <c:pt idx="9">
                  <c:v>4.1244263520557545E-2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775888"/>
        <c:axId val="129776280"/>
      </c:barChart>
      <c:catAx>
        <c:axId val="12977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29776280"/>
        <c:crosses val="autoZero"/>
        <c:auto val="1"/>
        <c:lblAlgn val="ctr"/>
        <c:lblOffset val="100"/>
        <c:noMultiLvlLbl val="0"/>
      </c:catAx>
      <c:valAx>
        <c:axId val="12977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2977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308180227471581E-2"/>
          <c:y val="4.5648824582847726E-2"/>
          <c:w val="0.91112117235345591"/>
          <c:h val="0.91534987729421913"/>
        </c:manualLayout>
      </c:layout>
      <c:lineChart>
        <c:grouping val="standard"/>
        <c:varyColors val="0"/>
        <c:ser>
          <c:idx val="2"/>
          <c:order val="0"/>
          <c:tx>
            <c:strRef>
              <c:f>'G04,G05'!$A$3</c:f>
              <c:strCache>
                <c:ptCount val="1"/>
                <c:pt idx="0">
                  <c:v>NPC VRVS 2015-2017</c:v>
                </c:pt>
              </c:strCache>
            </c:strRef>
          </c:tx>
          <c:spPr>
            <a:ln>
              <a:solidFill>
                <a:srgbClr val="13B5EA"/>
              </a:solidFill>
            </a:ln>
          </c:spPr>
          <c:marker>
            <c:symbol val="circle"/>
            <c:size val="5"/>
            <c:spPr>
              <a:solidFill>
                <a:srgbClr val="13B5EA"/>
              </a:solidFill>
              <a:ln>
                <a:solidFill>
                  <a:srgbClr val="13B5EA"/>
                </a:solidFill>
              </a:ln>
            </c:spPr>
          </c:marker>
          <c:dLbls>
            <c:dLbl>
              <c:idx val="0"/>
              <c:layout>
                <c:manualLayout>
                  <c:x val="-5.0076552930883665E-2"/>
                  <c:y val="3.801434567971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201443569553809E-2"/>
                  <c:y val="3.8014345679714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090332458442695E-2"/>
                  <c:y val="-5.3441731335929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043307086614175E-3"/>
                  <c:y val="-5.306953959274946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latin typeface="Constantia" panose="02030602050306030303" pitchFamily="18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'G04,G05'!$B$1:$E$1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'G04,G05'!$B$3:$E$3</c:f>
              <c:numCache>
                <c:formatCode>0.0</c:formatCode>
                <c:ptCount val="4"/>
                <c:pt idx="0">
                  <c:v>-2.8396650214846386</c:v>
                </c:pt>
                <c:pt idx="1">
                  <c:v>-3.6516183337105277</c:v>
                </c:pt>
                <c:pt idx="2">
                  <c:v>-3.305147397205876</c:v>
                </c:pt>
                <c:pt idx="3">
                  <c:v>-3.0148558453598815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'G04,G05'!$A$2</c:f>
              <c:strCache>
                <c:ptCount val="1"/>
                <c:pt idx="0">
                  <c:v>NPC RVS 2014-2016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2875109361329834E-2"/>
                  <c:y val="-5.8255209073595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541776027996552E-2"/>
                  <c:y val="-5.8255209073594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1951443569553807E-2"/>
                  <c:y val="-5.3441731335929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847331583552258E-2"/>
                  <c:y val="-5.3441731335929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>
                    <a:latin typeface="Constantia" panose="02030602050306030303" pitchFamily="18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'G04,G05'!$B$1:$E$1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'G04,G05'!$B$2:$E$2</c:f>
              <c:numCache>
                <c:formatCode>0.0</c:formatCode>
                <c:ptCount val="4"/>
                <c:pt idx="0">
                  <c:v>-4.4469137780611527</c:v>
                </c:pt>
                <c:pt idx="1">
                  <c:v>-4.534551622662458</c:v>
                </c:pt>
                <c:pt idx="2">
                  <c:v>-3.9274652377482395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77064"/>
        <c:axId val="129777456"/>
      </c:lineChart>
      <c:catAx>
        <c:axId val="129777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onstantia" panose="02030602050306030303" pitchFamily="18" charset="0"/>
              </a:defRPr>
            </a:pPr>
            <a:endParaRPr lang="sk-SK"/>
          </a:p>
        </c:txPr>
        <c:crossAx val="129777456"/>
        <c:crosses val="autoZero"/>
        <c:auto val="1"/>
        <c:lblAlgn val="ctr"/>
        <c:lblOffset val="100"/>
        <c:noMultiLvlLbl val="0"/>
      </c:catAx>
      <c:valAx>
        <c:axId val="129777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latin typeface="Constantia" panose="02030602050306030303" pitchFamily="18" charset="0"/>
              </a:defRPr>
            </a:pPr>
            <a:endParaRPr lang="sk-SK"/>
          </a:p>
        </c:txPr>
        <c:crossAx val="1297770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atin typeface="Constantia" panose="02030602050306030303" pitchFamily="18" charset="0"/>
              </a:defRPr>
            </a:pPr>
            <a:endParaRPr lang="sk-SK"/>
          </a:p>
        </c:txPr>
      </c:legendEntry>
      <c:legendEntry>
        <c:idx val="1"/>
        <c:txPr>
          <a:bodyPr/>
          <a:lstStyle/>
          <a:p>
            <a:pPr>
              <a:defRPr>
                <a:latin typeface="Constantia" panose="02030602050306030303" pitchFamily="18" charset="0"/>
              </a:defRPr>
            </a:pPr>
            <a:endParaRPr lang="sk-SK"/>
          </a:p>
        </c:txPr>
      </c:legendEntry>
      <c:layout>
        <c:manualLayout>
          <c:xMode val="edge"/>
          <c:yMode val="edge"/>
          <c:x val="0.57457436570428688"/>
          <c:y val="0.14131271497200035"/>
          <c:w val="0.41153674540682417"/>
          <c:h val="0.189613879492500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19072615923007E-2"/>
          <c:y val="5.1400554097404488E-2"/>
          <c:w val="0.89723228346456696"/>
          <c:h val="0.90645815106445027"/>
        </c:manualLayout>
      </c:layout>
      <c:lineChart>
        <c:grouping val="standard"/>
        <c:varyColors val="0"/>
        <c:ser>
          <c:idx val="2"/>
          <c:order val="0"/>
          <c:tx>
            <c:strRef>
              <c:f>'G04,G05'!$I$3</c:f>
              <c:strCache>
                <c:ptCount val="1"/>
                <c:pt idx="0">
                  <c:v>VRVS 2015-2017</c:v>
                </c:pt>
              </c:strCache>
            </c:strRef>
          </c:tx>
          <c:spPr>
            <a:ln>
              <a:solidFill>
                <a:srgbClr val="13B5EA"/>
              </a:solidFill>
            </a:ln>
          </c:spPr>
          <c:marker>
            <c:symbol val="circle"/>
            <c:size val="5"/>
            <c:spPr>
              <a:solidFill>
                <a:srgbClr val="13B5EA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4715441819772529E-2"/>
                  <c:y val="-4.51265432976112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368110236220471E-2"/>
                  <c:y val="3.8041634687360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979221347331585E-2"/>
                  <c:y val="-5.3310592493627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209733158355216E-2"/>
                  <c:y val="-5.3441731335929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latin typeface="Constantia" panose="02030602050306030303" pitchFamily="18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'G04,G05'!$J$1:$M$1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'G04,G05'!$J$3:$M$3</c:f>
              <c:numCache>
                <c:formatCode>0.0</c:formatCode>
                <c:ptCount val="4"/>
                <c:pt idx="1">
                  <c:v>1.1616173469091366</c:v>
                </c:pt>
                <c:pt idx="2">
                  <c:v>0.53353081005939451</c:v>
                </c:pt>
                <c:pt idx="3">
                  <c:v>0.77970705343218949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'G04,G05'!$I$2</c:f>
              <c:strCache>
                <c:ptCount val="1"/>
                <c:pt idx="0">
                  <c:v>RVS 2014-2016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5076552930883639E-2"/>
                  <c:y val="-1.0120431696940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555555555555606E-2"/>
                  <c:y val="-7.7239641073746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104330708661415E-2"/>
                  <c:y val="3.8014345679714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722222222222324E-2"/>
                  <c:y val="6.067256033429122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>
                    <a:latin typeface="Constantia" panose="02030602050306030303" pitchFamily="18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'G04,G05'!$J$1:$M$1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'G04,G05'!$J$2:$M$2</c:f>
              <c:numCache>
                <c:formatCode>0.0</c:formatCode>
                <c:ptCount val="4"/>
                <c:pt idx="0">
                  <c:v>1.8069137780611526</c:v>
                </c:pt>
                <c:pt idx="1">
                  <c:v>0.1576108380497625</c:v>
                </c:pt>
                <c:pt idx="2">
                  <c:v>0.46291368794806775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78240"/>
        <c:axId val="129778632"/>
      </c:lineChart>
      <c:catAx>
        <c:axId val="12977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Constantia" panose="02030602050306030303" pitchFamily="18" charset="0"/>
              </a:defRPr>
            </a:pPr>
            <a:endParaRPr lang="sk-SK"/>
          </a:p>
        </c:txPr>
        <c:crossAx val="129778632"/>
        <c:crosses val="autoZero"/>
        <c:auto val="1"/>
        <c:lblAlgn val="ctr"/>
        <c:lblOffset val="100"/>
        <c:noMultiLvlLbl val="0"/>
      </c:catAx>
      <c:valAx>
        <c:axId val="129778632"/>
        <c:scaling>
          <c:orientation val="minMax"/>
          <c:min val="-0.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latin typeface="Constantia" panose="02030602050306030303" pitchFamily="18" charset="0"/>
              </a:defRPr>
            </a:pPr>
            <a:endParaRPr lang="sk-SK"/>
          </a:p>
        </c:txPr>
        <c:crossAx val="12977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742913385826774"/>
          <c:y val="4.9774391919421644E-2"/>
          <c:w val="0.45979308836395449"/>
          <c:h val="0.18175540331826751"/>
        </c:manualLayout>
      </c:layout>
      <c:overlay val="0"/>
      <c:txPr>
        <a:bodyPr/>
        <a:lstStyle/>
        <a:p>
          <a:pPr>
            <a:defRPr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997306120295957E-2"/>
          <c:y val="0.14512835468216043"/>
          <c:w val="0.91293101104110397"/>
          <c:h val="0.8358782929911539"/>
        </c:manualLayout>
      </c:layout>
      <c:scatterChart>
        <c:scatterStyle val="smoothMarker"/>
        <c:varyColors val="0"/>
        <c:ser>
          <c:idx val="0"/>
          <c:order val="0"/>
          <c:tx>
            <c:v>VRVS 2015-2017</c:v>
          </c:tx>
          <c:spPr>
            <a:ln>
              <a:solidFill>
                <a:srgbClr val="13B5EA"/>
              </a:solidFill>
            </a:ln>
          </c:spPr>
          <c:marker>
            <c:spPr>
              <a:solidFill>
                <a:srgbClr val="13B5EA"/>
              </a:solidFill>
              <a:ln>
                <a:solidFill>
                  <a:srgbClr val="13B5EA"/>
                </a:solidFill>
              </a:ln>
            </c:spPr>
          </c:marker>
          <c:dLbls>
            <c:dLbl>
              <c:idx val="0"/>
              <c:layout>
                <c:manualLayout>
                  <c:x val="-9.3909896557048012E-2"/>
                  <c:y val="-5.958284994939895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13B5EA"/>
                        </a:solidFill>
                      </a:rPr>
                      <a:t>2013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838351088466883E-2"/>
                  <c:y val="-2.587926509186359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13B5EA"/>
                        </a:solidFill>
                      </a:rPr>
                      <a:t>2014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2015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5038876022850138E-2"/>
                  <c:y val="-5.43479863186230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2016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2017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1424863225700135"/>
                  <c:y val="-1.81159471972918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2015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2016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13B5EA"/>
                    </a:solidFill>
                    <a:latin typeface="Constantia" panose="02030602050306030303" pitchFamily="18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'G06'!$E$5:$I$5</c:f>
              <c:numCache>
                <c:formatCode>#\ ##0.0</c:formatCode>
                <c:ptCount val="5"/>
                <c:pt idx="0">
                  <c:v>-1.7217303355085409</c:v>
                </c:pt>
                <c:pt idx="1">
                  <c:v>-1.9497508756862338</c:v>
                </c:pt>
                <c:pt idx="2">
                  <c:v>-1.3337576831937303</c:v>
                </c:pt>
                <c:pt idx="3">
                  <c:v>-0.63599550154493212</c:v>
                </c:pt>
                <c:pt idx="4">
                  <c:v>0.18694064878777344</c:v>
                </c:pt>
              </c:numCache>
            </c:numRef>
          </c:xVal>
          <c:yVal>
            <c:numRef>
              <c:f>'G06'!$E$4:$I$4</c:f>
              <c:numCache>
                <c:formatCode>#\ ##0.0</c:formatCode>
                <c:ptCount val="5"/>
                <c:pt idx="0">
                  <c:v>1.7094254276206331</c:v>
                </c:pt>
                <c:pt idx="1">
                  <c:v>-2.5528146097658952</c:v>
                </c:pt>
                <c:pt idx="2">
                  <c:v>1.0728979714066149</c:v>
                </c:pt>
                <c:pt idx="3">
                  <c:v>1.9517286922151666</c:v>
                </c:pt>
                <c:pt idx="4">
                  <c:v>0.76124490135798895</c:v>
                </c:pt>
              </c:numCache>
            </c:numRef>
          </c:yVal>
          <c:smooth val="1"/>
        </c:ser>
        <c:ser>
          <c:idx val="1"/>
          <c:order val="1"/>
          <c:tx>
            <c:v>RVS 2014-2016</c:v>
          </c:tx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</c:marker>
          <c:dLbls>
            <c:dLbl>
              <c:idx val="0"/>
              <c:layout>
                <c:manualLayout>
                  <c:x val="-8.47058823529412E-2"/>
                  <c:y val="-5.907172995780594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solidFill>
                          <a:schemeClr val="bg1">
                            <a:lumMod val="50000"/>
                          </a:schemeClr>
                        </a:solidFill>
                        <a:latin typeface="Constantia" panose="02030602050306030303" pitchFamily="18" charset="0"/>
                      </a:defRPr>
                    </a:pPr>
                    <a:r>
                      <a:rPr lang="en-US" sz="900" b="1">
                        <a:solidFill>
                          <a:schemeClr val="bg1">
                            <a:lumMod val="50000"/>
                          </a:schemeClr>
                        </a:solidFill>
                        <a:latin typeface="Constantia" panose="02030602050306030303" pitchFamily="18" charset="0"/>
                      </a:rPr>
                      <a:t>2013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solidFill>
                          <a:schemeClr val="bg1">
                            <a:lumMod val="50000"/>
                          </a:schemeClr>
                        </a:solidFill>
                        <a:latin typeface="Constantia" panose="02030602050306030303" pitchFamily="18" charset="0"/>
                      </a:defRPr>
                    </a:pPr>
                    <a:r>
                      <a:rPr lang="en-US" sz="900" b="1">
                        <a:solidFill>
                          <a:schemeClr val="bg1">
                            <a:lumMod val="50000"/>
                          </a:schemeClr>
                        </a:solidFill>
                        <a:latin typeface="Constantia" panose="02030602050306030303" pitchFamily="18" charset="0"/>
                      </a:rPr>
                      <a:t>2014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23529411764706E-2"/>
                  <c:y val="6.751054852320678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solidFill>
                          <a:schemeClr val="bg1">
                            <a:lumMod val="50000"/>
                          </a:schemeClr>
                        </a:solidFill>
                        <a:latin typeface="Constantia" panose="02030602050306030303" pitchFamily="18" charset="0"/>
                      </a:defRPr>
                    </a:pPr>
                    <a:r>
                      <a:rPr lang="en-US" sz="900" b="1">
                        <a:solidFill>
                          <a:schemeClr val="bg1">
                            <a:lumMod val="50000"/>
                          </a:schemeClr>
                        </a:solidFill>
                        <a:latin typeface="Constantia" panose="02030602050306030303" pitchFamily="18" charset="0"/>
                      </a:rPr>
                      <a:t>2015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4.641350210970464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solidFill>
                          <a:schemeClr val="bg1">
                            <a:lumMod val="50000"/>
                          </a:schemeClr>
                        </a:solidFill>
                        <a:latin typeface="Constantia" panose="02030602050306030303" pitchFamily="18" charset="0"/>
                      </a:defRPr>
                    </a:pPr>
                    <a:r>
                      <a:rPr lang="en-US" sz="900" b="1">
                        <a:solidFill>
                          <a:schemeClr val="bg1">
                            <a:lumMod val="50000"/>
                          </a:schemeClr>
                        </a:solidFill>
                        <a:latin typeface="Constantia" panose="02030602050306030303" pitchFamily="18" charset="0"/>
                      </a:rPr>
                      <a:t>2016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'G06'!$E$10:$H$10</c:f>
              <c:numCache>
                <c:formatCode>#\ ##0.0</c:formatCode>
                <c:ptCount val="4"/>
                <c:pt idx="0">
                  <c:v>-1.3093299999064898</c:v>
                </c:pt>
                <c:pt idx="1">
                  <c:v>-0.99015808204648526</c:v>
                </c:pt>
                <c:pt idx="2">
                  <c:v>-0.55840618249184582</c:v>
                </c:pt>
                <c:pt idx="3">
                  <c:v>9.7975390020529046E-2</c:v>
                </c:pt>
              </c:numCache>
            </c:numRef>
          </c:xVal>
          <c:yVal>
            <c:numRef>
              <c:f>'G06'!$E$9:$H$9</c:f>
              <c:numCache>
                <c:formatCode>#\ ##0.0</c:formatCode>
                <c:ptCount val="4"/>
                <c:pt idx="0">
                  <c:v>1.2963739601871371</c:v>
                </c:pt>
                <c:pt idx="1">
                  <c:v>-2.2381743551584385</c:v>
                </c:pt>
                <c:pt idx="2">
                  <c:v>1.8467898994793672</c:v>
                </c:pt>
                <c:pt idx="3">
                  <c:v>2.1944630721331904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779808"/>
        <c:axId val="129780200"/>
      </c:scatterChart>
      <c:valAx>
        <c:axId val="129779808"/>
        <c:scaling>
          <c:orientation val="minMax"/>
          <c:max val="2"/>
          <c:min val="-2"/>
        </c:scaling>
        <c:delete val="0"/>
        <c:axPos val="b"/>
        <c:numFmt formatCode="#\ 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onstantia"/>
                <a:ea typeface="Constantia"/>
                <a:cs typeface="Constantia"/>
              </a:defRPr>
            </a:pPr>
            <a:endParaRPr lang="sk-SK"/>
          </a:p>
        </c:txPr>
        <c:crossAx val="129780200"/>
        <c:crosses val="autoZero"/>
        <c:crossBetween val="midCat"/>
        <c:majorUnit val="0.5"/>
      </c:valAx>
      <c:valAx>
        <c:axId val="129780200"/>
        <c:scaling>
          <c:orientation val="minMax"/>
          <c:max val="3.5"/>
          <c:min val="-3.5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\ ##0.0" sourceLinked="1"/>
        <c:majorTickMark val="out"/>
        <c:minorTickMark val="none"/>
        <c:tickLblPos val="nextTo"/>
        <c:spPr>
          <a:ln>
            <a:solidFill>
              <a:srgbClr val="000000"/>
            </a:solidFill>
            <a:prstDash val="sysDot"/>
          </a:ln>
        </c:spPr>
        <c:txPr>
          <a:bodyPr/>
          <a:lstStyle/>
          <a:p>
            <a:pPr>
              <a:defRPr sz="800">
                <a:latin typeface="Constantia" pitchFamily="18" charset="0"/>
              </a:defRPr>
            </a:pPr>
            <a:endParaRPr lang="sk-SK"/>
          </a:p>
        </c:txPr>
        <c:crossAx val="129779808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0.56155257063455299"/>
          <c:y val="0.72310375759992018"/>
          <c:w val="0.41647157634707421"/>
          <c:h val="0.1951423635336722"/>
        </c:manualLayout>
      </c:layout>
      <c:overlay val="0"/>
      <c:txPr>
        <a:bodyPr/>
        <a:lstStyle/>
        <a:p>
          <a:pPr>
            <a:defRPr>
              <a:latin typeface="Constantia" panose="02030602050306030303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24418742282144E-2"/>
          <c:y val="9.7840149013631361E-2"/>
          <c:w val="0.92317558125771781"/>
          <c:h val="0.872630175260350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'G07'!$A$4</c:f>
              <c:strCache>
                <c:ptCount val="1"/>
                <c:pt idx="0">
                  <c:v>Zmena štruktuálneho primárneho salda 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13B5EA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0622713686571973"/>
                  <c:y val="-5.37238729719733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8639525436106601E-2"/>
                  <c:y val="-4.4629545516443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466588926361779"/>
                  <c:y val="-3.99991866625943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55818365728813E-2"/>
                  <c:y val="7.01901881631190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</c:numLit>
          </c:cat>
          <c:val>
            <c:numRef>
              <c:f>'G07'!$D$4:$G$4</c:f>
              <c:numCache>
                <c:formatCode>0.0</c:formatCode>
                <c:ptCount val="4"/>
                <c:pt idx="0">
                  <c:v>0.56797092216767742</c:v>
                </c:pt>
                <c:pt idx="1">
                  <c:v>-0.41395478676334641</c:v>
                </c:pt>
                <c:pt idx="2">
                  <c:v>-0.20010227022974192</c:v>
                </c:pt>
                <c:pt idx="3">
                  <c:v>-0.23401064285391615</c:v>
                </c:pt>
              </c:numCache>
            </c:numRef>
          </c:val>
        </c:ser>
        <c:ser>
          <c:idx val="1"/>
          <c:order val="1"/>
          <c:tx>
            <c:strRef>
              <c:f>'G07'!$A$5</c:f>
              <c:strCache>
                <c:ptCount val="1"/>
                <c:pt idx="0">
                  <c:v>Vplyv vzťahov s EÚ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7.6923099109659082E-2"/>
                  <c:y val="-5.28628923501871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8435317249377643E-2"/>
                  <c:y val="-2.78940150425614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5718639704259825E-2"/>
                  <c:y val="-6.71130001924028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492999478814857E-2"/>
                  <c:y val="-4.93031856268340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  <c:pt idx="0">
                <c:v>2013</c:v>
              </c:pt>
              <c:pt idx="1">
                <c:v>2014</c:v>
              </c:pt>
              <c:pt idx="2">
                <c:v>2015</c:v>
              </c:pt>
              <c:pt idx="3">
                <c:v>2016</c:v>
              </c:pt>
            </c:numLit>
          </c:cat>
          <c:val>
            <c:numRef>
              <c:f>'G07'!$D$5:$G$5</c:f>
              <c:numCache>
                <c:formatCode>#\ ##0.0</c:formatCode>
                <c:ptCount val="4"/>
                <c:pt idx="0">
                  <c:v>-0.15491945473418134</c:v>
                </c:pt>
                <c:pt idx="1">
                  <c:v>9.9314532155889701E-2</c:v>
                </c:pt>
                <c:pt idx="2">
                  <c:v>-0.47693764015286877</c:v>
                </c:pt>
                <c:pt idx="3">
                  <c:v>-8.7237370641075618E-3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00"/>
        <c:axId val="137055968"/>
        <c:axId val="137056360"/>
      </c:barChart>
      <c:scatterChart>
        <c:scatterStyle val="lineMarker"/>
        <c:varyColors val="0"/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dLbls>
            <c:dLbl>
              <c:idx val="0"/>
              <c:layout>
                <c:manualLayout>
                  <c:x val="-5.7038175142965344E-2"/>
                  <c:y val="-7.6183167477423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2998492399553638E-2"/>
                  <c:y val="0.10472424542207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038175142965344E-2"/>
                  <c:y val="0.139051233617060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2998492399553638E-2"/>
                  <c:y val="6.5741730516419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'G07'!$D$3:$G$3</c:f>
              <c:numCache>
                <c:formatCode>#\ ##0.0</c:formatCode>
                <c:ptCount val="4"/>
                <c:pt idx="0">
                  <c:v>0.41305146743349608</c:v>
                </c:pt>
                <c:pt idx="1">
                  <c:v>-0.31464025460745693</c:v>
                </c:pt>
                <c:pt idx="2">
                  <c:v>-0.67703991038261091</c:v>
                </c:pt>
                <c:pt idx="3">
                  <c:v>-0.24273437991802349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055968"/>
        <c:axId val="137056360"/>
      </c:scatterChart>
      <c:catAx>
        <c:axId val="13705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37056360"/>
        <c:crosses val="autoZero"/>
        <c:auto val="1"/>
        <c:lblAlgn val="ctr"/>
        <c:lblOffset val="100"/>
        <c:noMultiLvlLbl val="0"/>
      </c:catAx>
      <c:valAx>
        <c:axId val="137056360"/>
        <c:scaling>
          <c:orientation val="minMax"/>
          <c:max val="1.5"/>
          <c:min val="-1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37055968"/>
        <c:crossesAt val="1"/>
        <c:crossBetween val="between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4888379337198239"/>
          <c:y val="7.7142762218013888E-2"/>
          <c:w val="0.63531654697009021"/>
          <c:h val="0.1290160248956222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7000864506174E-2"/>
          <c:y val="4.6356511687895535E-2"/>
          <c:w val="0.91460236609889645"/>
          <c:h val="0.677789252129278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'G08'!$A$3</c:f>
              <c:strCache>
                <c:ptCount val="1"/>
                <c:pt idx="0">
                  <c:v>existujúci dlh a fiškálna politika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cat>
            <c:strRef>
              <c:f>'G08'!$B$2:$E$2</c:f>
              <c:strCache>
                <c:ptCount val="4"/>
                <c:pt idx="0">
                  <c:v>2014</c:v>
                </c:pt>
                <c:pt idx="1">
                  <c:v>2015V</c:v>
                </c:pt>
                <c:pt idx="2">
                  <c:v>2016V</c:v>
                </c:pt>
                <c:pt idx="3">
                  <c:v>2017V</c:v>
                </c:pt>
              </c:strCache>
            </c:strRef>
          </c:cat>
          <c:val>
            <c:numRef>
              <c:f>'G08'!$B$3:$E$3</c:f>
              <c:numCache>
                <c:formatCode>0.0</c:formatCode>
                <c:ptCount val="4"/>
                <c:pt idx="0">
                  <c:v>1.6665069904550198</c:v>
                </c:pt>
                <c:pt idx="1">
                  <c:v>0.87661638582577606</c:v>
                </c:pt>
                <c:pt idx="2">
                  <c:v>-0.58907064250958996</c:v>
                </c:pt>
                <c:pt idx="3">
                  <c:v>-1.4830264507918125</c:v>
                </c:pt>
              </c:numCache>
            </c:numRef>
          </c:val>
        </c:ser>
        <c:ser>
          <c:idx val="1"/>
          <c:order val="1"/>
          <c:tx>
            <c:strRef>
              <c:f>'G08'!$A$4</c:f>
              <c:strCache>
                <c:ptCount val="1"/>
                <c:pt idx="0">
                  <c:v>medzinárodné záväzky z EFSF a ESM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cat>
            <c:strRef>
              <c:f>'G08'!$B$2:$E$2</c:f>
              <c:strCache>
                <c:ptCount val="4"/>
                <c:pt idx="0">
                  <c:v>2014</c:v>
                </c:pt>
                <c:pt idx="1">
                  <c:v>2015V</c:v>
                </c:pt>
                <c:pt idx="2">
                  <c:v>2016V</c:v>
                </c:pt>
                <c:pt idx="3">
                  <c:v>2017V</c:v>
                </c:pt>
              </c:strCache>
            </c:strRef>
          </c:cat>
          <c:val>
            <c:numRef>
              <c:f>'G08'!$B$4:$E$4</c:f>
              <c:numCache>
                <c:formatCode>0.0</c:formatCode>
                <c:ptCount val="4"/>
                <c:pt idx="0">
                  <c:v>0.25987236008662107</c:v>
                </c:pt>
                <c:pt idx="1">
                  <c:v>-0.12277689964082583</c:v>
                </c:pt>
                <c:pt idx="2">
                  <c:v>-0.13765152444988971</c:v>
                </c:pt>
                <c:pt idx="3">
                  <c:v>-0.14586999404789314</c:v>
                </c:pt>
              </c:numCache>
            </c:numRef>
          </c:val>
        </c:ser>
        <c:ser>
          <c:idx val="2"/>
          <c:order val="2"/>
          <c:tx>
            <c:strRef>
              <c:f>'G08'!$A$5</c:f>
              <c:strCache>
                <c:ptCount val="1"/>
                <c:pt idx="0">
                  <c:v>zásoba likvidity pre riadenie dlhu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</c:spPr>
          <c:invertIfNegative val="0"/>
          <c:cat>
            <c:strRef>
              <c:f>'G08'!$B$2:$E$2</c:f>
              <c:strCache>
                <c:ptCount val="4"/>
                <c:pt idx="0">
                  <c:v>2014</c:v>
                </c:pt>
                <c:pt idx="1">
                  <c:v>2015V</c:v>
                </c:pt>
                <c:pt idx="2">
                  <c:v>2016V</c:v>
                </c:pt>
                <c:pt idx="3">
                  <c:v>2017V</c:v>
                </c:pt>
              </c:strCache>
            </c:strRef>
          </c:cat>
          <c:val>
            <c:numRef>
              <c:f>'G08'!$B$5:$E$5</c:f>
              <c:numCache>
                <c:formatCode>0.0</c:formatCode>
                <c:ptCount val="4"/>
                <c:pt idx="0">
                  <c:v>-1.5327572604656985</c:v>
                </c:pt>
                <c:pt idx="1">
                  <c:v>1.5325163163516327</c:v>
                </c:pt>
                <c:pt idx="2">
                  <c:v>-0.63635309694292186</c:v>
                </c:pt>
                <c:pt idx="3">
                  <c:v>0.11766488759325444</c:v>
                </c:pt>
              </c:numCache>
            </c:numRef>
          </c:val>
        </c:ser>
        <c:ser>
          <c:idx val="3"/>
          <c:order val="3"/>
          <c:tx>
            <c:strRef>
              <c:f>'G08'!$A$6</c:f>
              <c:strCache>
                <c:ptCount val="1"/>
                <c:pt idx="0">
                  <c:v>mimoriadne splátky dlhu</c:v>
                </c:pt>
              </c:strCache>
            </c:strRef>
          </c:tx>
          <c:spPr>
            <a:solidFill>
              <a:srgbClr val="B1E8F9"/>
            </a:solidFill>
            <a:ln>
              <a:noFill/>
            </a:ln>
            <a:effectLst/>
          </c:spPr>
          <c:invertIfNegative val="0"/>
          <c:cat>
            <c:strRef>
              <c:f>'G08'!$B$2:$E$2</c:f>
              <c:strCache>
                <c:ptCount val="4"/>
                <c:pt idx="0">
                  <c:v>2014</c:v>
                </c:pt>
                <c:pt idx="1">
                  <c:v>2015V</c:v>
                </c:pt>
                <c:pt idx="2">
                  <c:v>2016V</c:v>
                </c:pt>
                <c:pt idx="3">
                  <c:v>2017V</c:v>
                </c:pt>
              </c:strCache>
            </c:strRef>
          </c:cat>
          <c:val>
            <c:numRef>
              <c:f>'G08'!$B$6:$E$6</c:f>
              <c:numCache>
                <c:formatCode>0.0</c:formatCode>
                <c:ptCount val="4"/>
                <c:pt idx="0">
                  <c:v>-0.62422759771828251</c:v>
                </c:pt>
                <c:pt idx="1">
                  <c:v>-1.28001650003707</c:v>
                </c:pt>
                <c:pt idx="2">
                  <c:v>2.7251548999665642E-2</c:v>
                </c:pt>
                <c:pt idx="3">
                  <c:v>3.5898173080483042E-2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057144"/>
        <c:axId val="137057536"/>
      </c:barChart>
      <c:lineChart>
        <c:grouping val="standard"/>
        <c:varyColors val="0"/>
        <c:ser>
          <c:idx val="4"/>
          <c:order val="4"/>
          <c:tx>
            <c:strRef>
              <c:f>'G08'!$A$7</c:f>
              <c:strCache>
                <c:ptCount val="1"/>
                <c:pt idx="0">
                  <c:v>medziročná zmena dlhu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'G08'!$B$2:$E$2</c:f>
              <c:strCache>
                <c:ptCount val="4"/>
                <c:pt idx="0">
                  <c:v>2014</c:v>
                </c:pt>
                <c:pt idx="1">
                  <c:v>2015V</c:v>
                </c:pt>
                <c:pt idx="2">
                  <c:v>2016V</c:v>
                </c:pt>
                <c:pt idx="3">
                  <c:v>2017V</c:v>
                </c:pt>
              </c:strCache>
            </c:strRef>
          </c:cat>
          <c:val>
            <c:numRef>
              <c:f>'G08'!$B$7:$E$7</c:f>
              <c:numCache>
                <c:formatCode>0.0</c:formatCode>
                <c:ptCount val="4"/>
                <c:pt idx="0">
                  <c:v>-0.23060550764234011</c:v>
                </c:pt>
                <c:pt idx="1">
                  <c:v>1.0063393024995129</c:v>
                </c:pt>
                <c:pt idx="2">
                  <c:v>-1.3358237149027359</c:v>
                </c:pt>
                <c:pt idx="3">
                  <c:v>-1.4753333841659682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57144"/>
        <c:axId val="137057536"/>
      </c:lineChart>
      <c:catAx>
        <c:axId val="13705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37057536"/>
        <c:crosses val="autoZero"/>
        <c:auto val="1"/>
        <c:lblAlgn val="ctr"/>
        <c:lblOffset val="100"/>
        <c:noMultiLvlLbl val="0"/>
      </c:catAx>
      <c:valAx>
        <c:axId val="137057536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370571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338582677165355E-2"/>
          <c:y val="0.83078204179495907"/>
          <c:w val="0.97848971605821999"/>
          <c:h val="0.1692179582050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'G09'!$C$1</c:f>
              <c:strCache>
                <c:ptCount val="1"/>
                <c:pt idx="0">
                  <c:v>ZEW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'G09'!$C$2:$C$271</c:f>
              <c:numCache>
                <c:formatCode>0.0</c:formatCode>
                <c:ptCount val="270"/>
                <c:pt idx="6">
                  <c:v>-49.2</c:v>
                </c:pt>
                <c:pt idx="7">
                  <c:v>-41.1</c:v>
                </c:pt>
                <c:pt idx="8">
                  <c:v>-41.7</c:v>
                </c:pt>
                <c:pt idx="9">
                  <c:v>-26.5</c:v>
                </c:pt>
                <c:pt idx="10">
                  <c:v>-4</c:v>
                </c:pt>
                <c:pt idx="11">
                  <c:v>3.2</c:v>
                </c:pt>
                <c:pt idx="12">
                  <c:v>-5.6</c:v>
                </c:pt>
                <c:pt idx="13">
                  <c:v>-36.799999999999997</c:v>
                </c:pt>
                <c:pt idx="14">
                  <c:v>-32.1</c:v>
                </c:pt>
                <c:pt idx="15">
                  <c:v>-53.9</c:v>
                </c:pt>
                <c:pt idx="16">
                  <c:v>-59.3</c:v>
                </c:pt>
                <c:pt idx="17">
                  <c:v>-62.2</c:v>
                </c:pt>
                <c:pt idx="18">
                  <c:v>-49.7</c:v>
                </c:pt>
                <c:pt idx="19">
                  <c:v>-36.799999999999997</c:v>
                </c:pt>
                <c:pt idx="20">
                  <c:v>-29.4</c:v>
                </c:pt>
                <c:pt idx="21">
                  <c:v>-24.1</c:v>
                </c:pt>
                <c:pt idx="22">
                  <c:v>-14</c:v>
                </c:pt>
                <c:pt idx="23">
                  <c:v>-7.6</c:v>
                </c:pt>
                <c:pt idx="24">
                  <c:v>24.3</c:v>
                </c:pt>
                <c:pt idx="25">
                  <c:v>26.8</c:v>
                </c:pt>
                <c:pt idx="26">
                  <c:v>29.6</c:v>
                </c:pt>
                <c:pt idx="27">
                  <c:v>31.1</c:v>
                </c:pt>
                <c:pt idx="28">
                  <c:v>19.600000000000001</c:v>
                </c:pt>
                <c:pt idx="29">
                  <c:v>29.6</c:v>
                </c:pt>
                <c:pt idx="30">
                  <c:v>37.200000000000003</c:v>
                </c:pt>
                <c:pt idx="31">
                  <c:v>44</c:v>
                </c:pt>
                <c:pt idx="32">
                  <c:v>61.7</c:v>
                </c:pt>
                <c:pt idx="33">
                  <c:v>78.5</c:v>
                </c:pt>
                <c:pt idx="34">
                  <c:v>86.4</c:v>
                </c:pt>
                <c:pt idx="35">
                  <c:v>83.4</c:v>
                </c:pt>
                <c:pt idx="36">
                  <c:v>80.599999999999994</c:v>
                </c:pt>
                <c:pt idx="37">
                  <c:v>87.9</c:v>
                </c:pt>
                <c:pt idx="38">
                  <c:v>79.7</c:v>
                </c:pt>
                <c:pt idx="39">
                  <c:v>74.599999999999994</c:v>
                </c:pt>
                <c:pt idx="40">
                  <c:v>74.5</c:v>
                </c:pt>
                <c:pt idx="41">
                  <c:v>75</c:v>
                </c:pt>
                <c:pt idx="42">
                  <c:v>76.599999999999994</c:v>
                </c:pt>
                <c:pt idx="43">
                  <c:v>67.3</c:v>
                </c:pt>
                <c:pt idx="44">
                  <c:v>30.8</c:v>
                </c:pt>
                <c:pt idx="45">
                  <c:v>11.1</c:v>
                </c:pt>
                <c:pt idx="46">
                  <c:v>11.5</c:v>
                </c:pt>
                <c:pt idx="47">
                  <c:v>6</c:v>
                </c:pt>
                <c:pt idx="48">
                  <c:v>9.8000000000000007</c:v>
                </c:pt>
                <c:pt idx="49">
                  <c:v>14.1</c:v>
                </c:pt>
                <c:pt idx="50">
                  <c:v>17.399999999999999</c:v>
                </c:pt>
                <c:pt idx="51">
                  <c:v>9.8000000000000007</c:v>
                </c:pt>
                <c:pt idx="52">
                  <c:v>-6.5</c:v>
                </c:pt>
                <c:pt idx="53">
                  <c:v>-9.1</c:v>
                </c:pt>
                <c:pt idx="54">
                  <c:v>8.4</c:v>
                </c:pt>
                <c:pt idx="55">
                  <c:v>19.5</c:v>
                </c:pt>
                <c:pt idx="56">
                  <c:v>31.5</c:v>
                </c:pt>
                <c:pt idx="57">
                  <c:v>44.9</c:v>
                </c:pt>
                <c:pt idx="58">
                  <c:v>54.8</c:v>
                </c:pt>
                <c:pt idx="59">
                  <c:v>65.099999999999994</c:v>
                </c:pt>
                <c:pt idx="60">
                  <c:v>66.400000000000006</c:v>
                </c:pt>
                <c:pt idx="61">
                  <c:v>62.2</c:v>
                </c:pt>
                <c:pt idx="62">
                  <c:v>71</c:v>
                </c:pt>
                <c:pt idx="63">
                  <c:v>76.2</c:v>
                </c:pt>
                <c:pt idx="64">
                  <c:v>74.599999999999994</c:v>
                </c:pt>
                <c:pt idx="65">
                  <c:v>69.3</c:v>
                </c:pt>
                <c:pt idx="66">
                  <c:v>70.8</c:v>
                </c:pt>
                <c:pt idx="67">
                  <c:v>62.3</c:v>
                </c:pt>
                <c:pt idx="68">
                  <c:v>65.7</c:v>
                </c:pt>
                <c:pt idx="69">
                  <c:v>73</c:v>
                </c:pt>
                <c:pt idx="70">
                  <c:v>70.099999999999994</c:v>
                </c:pt>
                <c:pt idx="71">
                  <c:v>68.099999999999994</c:v>
                </c:pt>
                <c:pt idx="72">
                  <c:v>66.900000000000006</c:v>
                </c:pt>
                <c:pt idx="73">
                  <c:v>66.3</c:v>
                </c:pt>
                <c:pt idx="74">
                  <c:v>71.900000000000006</c:v>
                </c:pt>
                <c:pt idx="75">
                  <c:v>78.099999999999994</c:v>
                </c:pt>
                <c:pt idx="76">
                  <c:v>68.3</c:v>
                </c:pt>
                <c:pt idx="77">
                  <c:v>61.9</c:v>
                </c:pt>
                <c:pt idx="78">
                  <c:v>49.9</c:v>
                </c:pt>
                <c:pt idx="79">
                  <c:v>40.700000000000003</c:v>
                </c:pt>
                <c:pt idx="80">
                  <c:v>51</c:v>
                </c:pt>
                <c:pt idx="81">
                  <c:v>63.6</c:v>
                </c:pt>
                <c:pt idx="82">
                  <c:v>64.2</c:v>
                </c:pt>
                <c:pt idx="83">
                  <c:v>68.7</c:v>
                </c:pt>
                <c:pt idx="84">
                  <c:v>68.400000000000006</c:v>
                </c:pt>
                <c:pt idx="85">
                  <c:v>58.1</c:v>
                </c:pt>
                <c:pt idx="86">
                  <c:v>22.8</c:v>
                </c:pt>
                <c:pt idx="87">
                  <c:v>-6.2</c:v>
                </c:pt>
                <c:pt idx="88">
                  <c:v>-17.899999999999999</c:v>
                </c:pt>
                <c:pt idx="89">
                  <c:v>-24.9</c:v>
                </c:pt>
                <c:pt idx="90">
                  <c:v>-25.1</c:v>
                </c:pt>
                <c:pt idx="91">
                  <c:v>-6.6</c:v>
                </c:pt>
                <c:pt idx="92">
                  <c:v>9.1999999999999993</c:v>
                </c:pt>
                <c:pt idx="93">
                  <c:v>30.3</c:v>
                </c:pt>
                <c:pt idx="94">
                  <c:v>45.1</c:v>
                </c:pt>
                <c:pt idx="95">
                  <c:v>56.4</c:v>
                </c:pt>
                <c:pt idx="96">
                  <c:v>74.3</c:v>
                </c:pt>
                <c:pt idx="97">
                  <c:v>74</c:v>
                </c:pt>
                <c:pt idx="98">
                  <c:v>80.7</c:v>
                </c:pt>
                <c:pt idx="99">
                  <c:v>82.4</c:v>
                </c:pt>
                <c:pt idx="100">
                  <c:v>84.5</c:v>
                </c:pt>
                <c:pt idx="101">
                  <c:v>84.4</c:v>
                </c:pt>
                <c:pt idx="102">
                  <c:v>89.6</c:v>
                </c:pt>
                <c:pt idx="103">
                  <c:v>85.5</c:v>
                </c:pt>
                <c:pt idx="104">
                  <c:v>83.7</c:v>
                </c:pt>
                <c:pt idx="105">
                  <c:v>83</c:v>
                </c:pt>
                <c:pt idx="106">
                  <c:v>81</c:v>
                </c:pt>
                <c:pt idx="107">
                  <c:v>77.099999999999994</c:v>
                </c:pt>
                <c:pt idx="108">
                  <c:v>71.900000000000006</c:v>
                </c:pt>
                <c:pt idx="109">
                  <c:v>67.7</c:v>
                </c:pt>
                <c:pt idx="110">
                  <c:v>40.799999999999997</c:v>
                </c:pt>
                <c:pt idx="111">
                  <c:v>20.399999999999999</c:v>
                </c:pt>
                <c:pt idx="112">
                  <c:v>8.6999999999999993</c:v>
                </c:pt>
                <c:pt idx="113">
                  <c:v>-0.1</c:v>
                </c:pt>
                <c:pt idx="114">
                  <c:v>-4.4000000000000004</c:v>
                </c:pt>
                <c:pt idx="115">
                  <c:v>-6.1</c:v>
                </c:pt>
                <c:pt idx="116">
                  <c:v>-10.4</c:v>
                </c:pt>
                <c:pt idx="117">
                  <c:v>-4.5</c:v>
                </c:pt>
                <c:pt idx="118">
                  <c:v>-4.3</c:v>
                </c:pt>
                <c:pt idx="119">
                  <c:v>-8.1</c:v>
                </c:pt>
                <c:pt idx="120">
                  <c:v>-1.9</c:v>
                </c:pt>
                <c:pt idx="121">
                  <c:v>11.4</c:v>
                </c:pt>
                <c:pt idx="122">
                  <c:v>13.7</c:v>
                </c:pt>
                <c:pt idx="123">
                  <c:v>9.8000000000000007</c:v>
                </c:pt>
                <c:pt idx="124">
                  <c:v>13.1</c:v>
                </c:pt>
                <c:pt idx="125">
                  <c:v>25.8</c:v>
                </c:pt>
                <c:pt idx="126">
                  <c:v>35.9</c:v>
                </c:pt>
                <c:pt idx="127">
                  <c:v>50.2</c:v>
                </c:pt>
                <c:pt idx="128">
                  <c:v>71.2</c:v>
                </c:pt>
                <c:pt idx="129">
                  <c:v>70.599999999999994</c:v>
                </c:pt>
                <c:pt idx="130">
                  <c:v>66.3</c:v>
                </c:pt>
                <c:pt idx="131">
                  <c:v>69.599999999999994</c:v>
                </c:pt>
                <c:pt idx="132">
                  <c:v>69.099999999999994</c:v>
                </c:pt>
                <c:pt idx="133">
                  <c:v>43.4</c:v>
                </c:pt>
                <c:pt idx="134">
                  <c:v>39.5</c:v>
                </c:pt>
                <c:pt idx="135">
                  <c:v>23.4</c:v>
                </c:pt>
                <c:pt idx="136">
                  <c:v>4.2</c:v>
                </c:pt>
                <c:pt idx="137">
                  <c:v>0.6</c:v>
                </c:pt>
                <c:pt idx="138">
                  <c:v>14</c:v>
                </c:pt>
                <c:pt idx="139">
                  <c:v>15</c:v>
                </c:pt>
                <c:pt idx="140">
                  <c:v>17.7</c:v>
                </c:pt>
                <c:pt idx="141">
                  <c:v>18.399999999999999</c:v>
                </c:pt>
                <c:pt idx="142">
                  <c:v>18.7</c:v>
                </c:pt>
                <c:pt idx="143">
                  <c:v>21.3</c:v>
                </c:pt>
                <c:pt idx="144">
                  <c:v>41.9</c:v>
                </c:pt>
                <c:pt idx="145">
                  <c:v>52.5</c:v>
                </c:pt>
                <c:pt idx="146">
                  <c:v>60.9</c:v>
                </c:pt>
                <c:pt idx="147">
                  <c:v>60.3</c:v>
                </c:pt>
                <c:pt idx="148">
                  <c:v>67.2</c:v>
                </c:pt>
                <c:pt idx="149">
                  <c:v>73.400000000000006</c:v>
                </c:pt>
                <c:pt idx="150">
                  <c:v>72.900000000000006</c:v>
                </c:pt>
                <c:pt idx="151">
                  <c:v>69.900000000000006</c:v>
                </c:pt>
                <c:pt idx="152">
                  <c:v>57.6</c:v>
                </c:pt>
                <c:pt idx="153">
                  <c:v>49.7</c:v>
                </c:pt>
                <c:pt idx="154">
                  <c:v>46.4</c:v>
                </c:pt>
                <c:pt idx="155">
                  <c:v>47.4</c:v>
                </c:pt>
                <c:pt idx="156">
                  <c:v>48.4</c:v>
                </c:pt>
                <c:pt idx="157">
                  <c:v>45.3</c:v>
                </c:pt>
                <c:pt idx="158">
                  <c:v>38.4</c:v>
                </c:pt>
                <c:pt idx="159">
                  <c:v>31.3</c:v>
                </c:pt>
                <c:pt idx="160">
                  <c:v>13.9</c:v>
                </c:pt>
                <c:pt idx="161">
                  <c:v>14.4</c:v>
                </c:pt>
                <c:pt idx="162">
                  <c:v>26.9</c:v>
                </c:pt>
                <c:pt idx="163">
                  <c:v>35.9</c:v>
                </c:pt>
                <c:pt idx="164">
                  <c:v>36.299999999999997</c:v>
                </c:pt>
                <c:pt idx="165">
                  <c:v>20.100000000000001</c:v>
                </c:pt>
                <c:pt idx="166">
                  <c:v>13.9</c:v>
                </c:pt>
                <c:pt idx="167">
                  <c:v>19.5</c:v>
                </c:pt>
                <c:pt idx="168">
                  <c:v>37</c:v>
                </c:pt>
                <c:pt idx="169">
                  <c:v>50</c:v>
                </c:pt>
                <c:pt idx="170">
                  <c:v>38.6</c:v>
                </c:pt>
                <c:pt idx="171">
                  <c:v>39.4</c:v>
                </c:pt>
                <c:pt idx="172">
                  <c:v>38.700000000000003</c:v>
                </c:pt>
                <c:pt idx="173">
                  <c:v>61.6</c:v>
                </c:pt>
                <c:pt idx="174">
                  <c:v>71</c:v>
                </c:pt>
                <c:pt idx="175">
                  <c:v>69.8</c:v>
                </c:pt>
                <c:pt idx="176">
                  <c:v>63.4</c:v>
                </c:pt>
                <c:pt idx="177">
                  <c:v>62.7</c:v>
                </c:pt>
                <c:pt idx="178">
                  <c:v>50</c:v>
                </c:pt>
                <c:pt idx="179">
                  <c:v>37.799999999999997</c:v>
                </c:pt>
                <c:pt idx="181" formatCode="General">
                  <c:v>0</c:v>
                </c:pt>
                <c:pt idx="182">
                  <c:v>15.1</c:v>
                </c:pt>
                <c:pt idx="183">
                  <c:v>-5.6</c:v>
                </c:pt>
                <c:pt idx="184">
                  <c:v>-22.2</c:v>
                </c:pt>
                <c:pt idx="185">
                  <c:v>-27.4</c:v>
                </c:pt>
                <c:pt idx="186">
                  <c:v>-28.5</c:v>
                </c:pt>
                <c:pt idx="187">
                  <c:v>-19</c:v>
                </c:pt>
                <c:pt idx="188">
                  <c:v>-3.6</c:v>
                </c:pt>
                <c:pt idx="189">
                  <c:v>2.9</c:v>
                </c:pt>
                <c:pt idx="190">
                  <c:v>5.8</c:v>
                </c:pt>
                <c:pt idx="191">
                  <c:v>16.5</c:v>
                </c:pt>
                <c:pt idx="192">
                  <c:v>24</c:v>
                </c:pt>
                <c:pt idx="193">
                  <c:v>20.3</c:v>
                </c:pt>
                <c:pt idx="194">
                  <c:v>10.4</c:v>
                </c:pt>
                <c:pt idx="195">
                  <c:v>-6.9</c:v>
                </c:pt>
                <c:pt idx="196">
                  <c:v>-18.100000000000001</c:v>
                </c:pt>
                <c:pt idx="197">
                  <c:v>-18.100000000000001</c:v>
                </c:pt>
                <c:pt idx="198">
                  <c:v>-32.5</c:v>
                </c:pt>
                <c:pt idx="199">
                  <c:v>-37.200000000000003</c:v>
                </c:pt>
                <c:pt idx="200">
                  <c:v>-41.6</c:v>
                </c:pt>
                <c:pt idx="201">
                  <c:v>-39.5</c:v>
                </c:pt>
                <c:pt idx="202">
                  <c:v>-32</c:v>
                </c:pt>
                <c:pt idx="203">
                  <c:v>-40.700000000000003</c:v>
                </c:pt>
                <c:pt idx="204">
                  <c:v>-41.4</c:v>
                </c:pt>
                <c:pt idx="205">
                  <c:v>-52.4</c:v>
                </c:pt>
                <c:pt idx="206">
                  <c:v>-63.9</c:v>
                </c:pt>
                <c:pt idx="207">
                  <c:v>-55.5</c:v>
                </c:pt>
                <c:pt idx="208">
                  <c:v>-41.1</c:v>
                </c:pt>
                <c:pt idx="209">
                  <c:v>-63</c:v>
                </c:pt>
                <c:pt idx="210">
                  <c:v>-53.5</c:v>
                </c:pt>
                <c:pt idx="211">
                  <c:v>-45.2</c:v>
                </c:pt>
                <c:pt idx="212">
                  <c:v>-31</c:v>
                </c:pt>
                <c:pt idx="213">
                  <c:v>-5.8</c:v>
                </c:pt>
                <c:pt idx="214">
                  <c:v>-3.5</c:v>
                </c:pt>
                <c:pt idx="215">
                  <c:v>13</c:v>
                </c:pt>
                <c:pt idx="216">
                  <c:v>31.1</c:v>
                </c:pt>
                <c:pt idx="217">
                  <c:v>44.8</c:v>
                </c:pt>
                <c:pt idx="218">
                  <c:v>39.5</c:v>
                </c:pt>
                <c:pt idx="219">
                  <c:v>56.1</c:v>
                </c:pt>
                <c:pt idx="220">
                  <c:v>57.7</c:v>
                </c:pt>
                <c:pt idx="221">
                  <c:v>56</c:v>
                </c:pt>
                <c:pt idx="222">
                  <c:v>51.1</c:v>
                </c:pt>
                <c:pt idx="223">
                  <c:v>50.4</c:v>
                </c:pt>
                <c:pt idx="224">
                  <c:v>47.2</c:v>
                </c:pt>
                <c:pt idx="225">
                  <c:v>45.1</c:v>
                </c:pt>
                <c:pt idx="226">
                  <c:v>44.5</c:v>
                </c:pt>
                <c:pt idx="227">
                  <c:v>53</c:v>
                </c:pt>
                <c:pt idx="228">
                  <c:v>45.8</c:v>
                </c:pt>
                <c:pt idx="229">
                  <c:v>28.7</c:v>
                </c:pt>
                <c:pt idx="230">
                  <c:v>21.2</c:v>
                </c:pt>
                <c:pt idx="231">
                  <c:v>14</c:v>
                </c:pt>
                <c:pt idx="232">
                  <c:v>-4.3</c:v>
                </c:pt>
                <c:pt idx="233">
                  <c:v>-7.2</c:v>
                </c:pt>
                <c:pt idx="234">
                  <c:v>1.8</c:v>
                </c:pt>
                <c:pt idx="235">
                  <c:v>4.3</c:v>
                </c:pt>
                <c:pt idx="236">
                  <c:v>15.4</c:v>
                </c:pt>
                <c:pt idx="237">
                  <c:v>15.7</c:v>
                </c:pt>
                <c:pt idx="238">
                  <c:v>14.1</c:v>
                </c:pt>
                <c:pt idx="239">
                  <c:v>7.6</c:v>
                </c:pt>
                <c:pt idx="240">
                  <c:v>3.1</c:v>
                </c:pt>
                <c:pt idx="241">
                  <c:v>-9</c:v>
                </c:pt>
                <c:pt idx="242">
                  <c:v>-15.1</c:v>
                </c:pt>
                <c:pt idx="243">
                  <c:v>-37.6</c:v>
                </c:pt>
                <c:pt idx="244">
                  <c:v>-43.3</c:v>
                </c:pt>
                <c:pt idx="245">
                  <c:v>-48.3</c:v>
                </c:pt>
                <c:pt idx="246">
                  <c:v>-55.2</c:v>
                </c:pt>
                <c:pt idx="247">
                  <c:v>-53.8</c:v>
                </c:pt>
                <c:pt idx="248">
                  <c:v>-21.6</c:v>
                </c:pt>
                <c:pt idx="249">
                  <c:v>5.4</c:v>
                </c:pt>
                <c:pt idx="250">
                  <c:v>22.3</c:v>
                </c:pt>
                <c:pt idx="251">
                  <c:v>23.4</c:v>
                </c:pt>
                <c:pt idx="252">
                  <c:v>10.8</c:v>
                </c:pt>
                <c:pt idx="253">
                  <c:v>-16.899999999999999</c:v>
                </c:pt>
                <c:pt idx="254">
                  <c:v>-19.600000000000001</c:v>
                </c:pt>
                <c:pt idx="255">
                  <c:v>-25.5</c:v>
                </c:pt>
                <c:pt idx="256">
                  <c:v>-18.2</c:v>
                </c:pt>
                <c:pt idx="257">
                  <c:v>-11.5</c:v>
                </c:pt>
                <c:pt idx="258">
                  <c:v>-15.7</c:v>
                </c:pt>
                <c:pt idx="259">
                  <c:v>6.9</c:v>
                </c:pt>
                <c:pt idx="260">
                  <c:v>31.5</c:v>
                </c:pt>
                <c:pt idx="261">
                  <c:v>48.2</c:v>
                </c:pt>
                <c:pt idx="262">
                  <c:v>48.5</c:v>
                </c:pt>
                <c:pt idx="263">
                  <c:v>36.299999999999997</c:v>
                </c:pt>
                <c:pt idx="264">
                  <c:v>36.4</c:v>
                </c:pt>
                <c:pt idx="265">
                  <c:v>38.5</c:v>
                </c:pt>
                <c:pt idx="266">
                  <c:v>36.299999999999997</c:v>
                </c:pt>
                <c:pt idx="267">
                  <c:v>42</c:v>
                </c:pt>
                <c:pt idx="268">
                  <c:v>49.6</c:v>
                </c:pt>
                <c:pt idx="269">
                  <c:v>52.8</c:v>
                </c:pt>
              </c:numCache>
            </c:numRef>
          </c:val>
          <c:smooth val="0"/>
        </c:ser>
        <c:ser>
          <c:idx val="1"/>
          <c:order val="1"/>
          <c:tx>
            <c:v>'Graf 5'!#REF!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'X:\WIN\Temporary Internet Files\OLK93A2\Macedonia\Missions\July2000\BriefingPaper\[MacroframeworkJun00.xls]Macroframework-Ver.1'!#REF!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'G09'!$I$1</c:f>
              <c:strCache>
                <c:ptCount val="1"/>
                <c:pt idx="0">
                  <c:v>Export tovarov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'G09'!$I$2:$I$271</c:f>
              <c:numCache>
                <c:formatCode>0.0</c:formatCode>
                <c:ptCount val="270"/>
                <c:pt idx="62">
                  <c:v>23.75769522843601</c:v>
                </c:pt>
                <c:pt idx="63">
                  <c:v>33.909140714925748</c:v>
                </c:pt>
                <c:pt idx="64">
                  <c:v>26.61446937966149</c:v>
                </c:pt>
                <c:pt idx="65">
                  <c:v>29.251194833536193</c:v>
                </c:pt>
                <c:pt idx="66">
                  <c:v>19.94455308666851</c:v>
                </c:pt>
                <c:pt idx="67">
                  <c:v>21.20593046693028</c:v>
                </c:pt>
                <c:pt idx="68">
                  <c:v>13.867856187385826</c:v>
                </c:pt>
                <c:pt idx="69">
                  <c:v>15.003911650987357</c:v>
                </c:pt>
                <c:pt idx="70">
                  <c:v>15.298734634674418</c:v>
                </c:pt>
                <c:pt idx="71">
                  <c:v>13.747515125428</c:v>
                </c:pt>
                <c:pt idx="72">
                  <c:v>8.8140879068077904</c:v>
                </c:pt>
                <c:pt idx="73">
                  <c:v>6.6945632852119745</c:v>
                </c:pt>
                <c:pt idx="74">
                  <c:v>13.501352669538226</c:v>
                </c:pt>
                <c:pt idx="75">
                  <c:v>14.223025168617193</c:v>
                </c:pt>
                <c:pt idx="76">
                  <c:v>13.848159250115145</c:v>
                </c:pt>
                <c:pt idx="77">
                  <c:v>9.98351708620668</c:v>
                </c:pt>
                <c:pt idx="78">
                  <c:v>13.124218693087547</c:v>
                </c:pt>
                <c:pt idx="79">
                  <c:v>17.370397774932073</c:v>
                </c:pt>
                <c:pt idx="80">
                  <c:v>21.47652377718957</c:v>
                </c:pt>
                <c:pt idx="81">
                  <c:v>17.804693338465501</c:v>
                </c:pt>
                <c:pt idx="82">
                  <c:v>16.985722969194736</c:v>
                </c:pt>
                <c:pt idx="83">
                  <c:v>23.670262231262186</c:v>
                </c:pt>
                <c:pt idx="84">
                  <c:v>25.160283384255333</c:v>
                </c:pt>
                <c:pt idx="85">
                  <c:v>17.105826104094714</c:v>
                </c:pt>
                <c:pt idx="86">
                  <c:v>4.8559656947662786</c:v>
                </c:pt>
                <c:pt idx="87">
                  <c:v>4.8400998844215097</c:v>
                </c:pt>
                <c:pt idx="88">
                  <c:v>12.969369197821976</c:v>
                </c:pt>
                <c:pt idx="89">
                  <c:v>13.538911455591906</c:v>
                </c:pt>
                <c:pt idx="90">
                  <c:v>14.091800750560656</c:v>
                </c:pt>
                <c:pt idx="91">
                  <c:v>11.804041692782642</c:v>
                </c:pt>
                <c:pt idx="92">
                  <c:v>11.544403148419514</c:v>
                </c:pt>
                <c:pt idx="93">
                  <c:v>13.792935216959146</c:v>
                </c:pt>
                <c:pt idx="94">
                  <c:v>14.014827449897481</c:v>
                </c:pt>
                <c:pt idx="95">
                  <c:v>18.17748298794351</c:v>
                </c:pt>
                <c:pt idx="96">
                  <c:v>21.67338667667741</c:v>
                </c:pt>
                <c:pt idx="97">
                  <c:v>30.592202708138242</c:v>
                </c:pt>
                <c:pt idx="98">
                  <c:v>33.387434854906701</c:v>
                </c:pt>
                <c:pt idx="99">
                  <c:v>32.187102828369547</c:v>
                </c:pt>
                <c:pt idx="100">
                  <c:v>28.693474515268935</c:v>
                </c:pt>
                <c:pt idx="101">
                  <c:v>28.692524722576451</c:v>
                </c:pt>
                <c:pt idx="102">
                  <c:v>31.538742807185258</c:v>
                </c:pt>
                <c:pt idx="103">
                  <c:v>26.894764477789881</c:v>
                </c:pt>
                <c:pt idx="104">
                  <c:v>27.945457744397572</c:v>
                </c:pt>
                <c:pt idx="105">
                  <c:v>29.310339784868574</c:v>
                </c:pt>
                <c:pt idx="106">
                  <c:v>33.586965694375067</c:v>
                </c:pt>
                <c:pt idx="107">
                  <c:v>28.372142405740181</c:v>
                </c:pt>
                <c:pt idx="108">
                  <c:v>29.557088352182603</c:v>
                </c:pt>
                <c:pt idx="109">
                  <c:v>25.756008433322403</c:v>
                </c:pt>
                <c:pt idx="110">
                  <c:v>24.159339946511157</c:v>
                </c:pt>
                <c:pt idx="111">
                  <c:v>17.711434881917224</c:v>
                </c:pt>
                <c:pt idx="112">
                  <c:v>16.824372287446309</c:v>
                </c:pt>
                <c:pt idx="113">
                  <c:v>16.280619414480967</c:v>
                </c:pt>
                <c:pt idx="114">
                  <c:v>12.639503309888619</c:v>
                </c:pt>
                <c:pt idx="115">
                  <c:v>11.825087683745693</c:v>
                </c:pt>
                <c:pt idx="116">
                  <c:v>10.391979073342716</c:v>
                </c:pt>
                <c:pt idx="117">
                  <c:v>7.5030702776599201</c:v>
                </c:pt>
                <c:pt idx="118">
                  <c:v>2.8084879287863913</c:v>
                </c:pt>
                <c:pt idx="119">
                  <c:v>-0.56367447788096092</c:v>
                </c:pt>
                <c:pt idx="120">
                  <c:v>-3.4638895346837919</c:v>
                </c:pt>
                <c:pt idx="121">
                  <c:v>-3.7959553251239746</c:v>
                </c:pt>
                <c:pt idx="122">
                  <c:v>-3.7152428375981734</c:v>
                </c:pt>
                <c:pt idx="123">
                  <c:v>0.84961078627333109</c:v>
                </c:pt>
                <c:pt idx="124">
                  <c:v>-0.40655277249697025</c:v>
                </c:pt>
                <c:pt idx="125">
                  <c:v>3.2032180773868504</c:v>
                </c:pt>
                <c:pt idx="126">
                  <c:v>6.3342107952827478</c:v>
                </c:pt>
                <c:pt idx="127">
                  <c:v>12.459007495277083</c:v>
                </c:pt>
                <c:pt idx="128">
                  <c:v>13.641184801071551</c:v>
                </c:pt>
                <c:pt idx="129">
                  <c:v>11.012252203250432</c:v>
                </c:pt>
                <c:pt idx="130">
                  <c:v>10.587929331933902</c:v>
                </c:pt>
                <c:pt idx="131">
                  <c:v>14.210275854112254</c:v>
                </c:pt>
                <c:pt idx="132">
                  <c:v>18.093823006175395</c:v>
                </c:pt>
                <c:pt idx="133">
                  <c:v>21.527901955826291</c:v>
                </c:pt>
                <c:pt idx="134">
                  <c:v>22.676571283608201</c:v>
                </c:pt>
                <c:pt idx="135">
                  <c:v>20.361021859157265</c:v>
                </c:pt>
                <c:pt idx="136">
                  <c:v>23.773513532585046</c:v>
                </c:pt>
                <c:pt idx="137">
                  <c:v>21.863285192869224</c:v>
                </c:pt>
                <c:pt idx="138">
                  <c:v>22.89750869902619</c:v>
                </c:pt>
                <c:pt idx="139">
                  <c:v>20.019100638361078</c:v>
                </c:pt>
                <c:pt idx="140">
                  <c:v>20.796547933097148</c:v>
                </c:pt>
                <c:pt idx="141">
                  <c:v>23.630069627825289</c:v>
                </c:pt>
                <c:pt idx="142">
                  <c:v>24.254093234878784</c:v>
                </c:pt>
                <c:pt idx="143">
                  <c:v>27.619153638118394</c:v>
                </c:pt>
                <c:pt idx="144">
                  <c:v>22.992104578407581</c:v>
                </c:pt>
                <c:pt idx="145">
                  <c:v>19.106764808388146</c:v>
                </c:pt>
                <c:pt idx="146">
                  <c:v>13.830562661561833</c:v>
                </c:pt>
                <c:pt idx="147">
                  <c:v>20.373505331283695</c:v>
                </c:pt>
                <c:pt idx="148">
                  <c:v>21.14121075458598</c:v>
                </c:pt>
                <c:pt idx="149">
                  <c:v>19.10123361823274</c:v>
                </c:pt>
                <c:pt idx="150">
                  <c:v>8.9650590763215945</c:v>
                </c:pt>
                <c:pt idx="151">
                  <c:v>5.8564811990781607</c:v>
                </c:pt>
                <c:pt idx="152">
                  <c:v>5.9446604971953105</c:v>
                </c:pt>
                <c:pt idx="153">
                  <c:v>9.4883378856065637</c:v>
                </c:pt>
                <c:pt idx="154">
                  <c:v>10.533067289932754</c:v>
                </c:pt>
                <c:pt idx="155">
                  <c:v>5.9394443998785391</c:v>
                </c:pt>
                <c:pt idx="156">
                  <c:v>5.3304459235068533</c:v>
                </c:pt>
                <c:pt idx="157">
                  <c:v>4.0581732749764727</c:v>
                </c:pt>
                <c:pt idx="158">
                  <c:v>6.1104634686873895</c:v>
                </c:pt>
                <c:pt idx="159">
                  <c:v>2.7081488004967298</c:v>
                </c:pt>
                <c:pt idx="160">
                  <c:v>1.0266169901321973</c:v>
                </c:pt>
                <c:pt idx="161">
                  <c:v>4.5827994547617408</c:v>
                </c:pt>
                <c:pt idx="162">
                  <c:v>8.8951183447447022</c:v>
                </c:pt>
                <c:pt idx="163">
                  <c:v>13.86213075933324</c:v>
                </c:pt>
                <c:pt idx="164">
                  <c:v>15.001142875842731</c:v>
                </c:pt>
                <c:pt idx="165">
                  <c:v>15.732253494365869</c:v>
                </c:pt>
                <c:pt idx="166">
                  <c:v>17.74476573778033</c:v>
                </c:pt>
                <c:pt idx="167">
                  <c:v>18.755417980533675</c:v>
                </c:pt>
                <c:pt idx="168">
                  <c:v>21.568570937762829</c:v>
                </c:pt>
                <c:pt idx="169">
                  <c:v>21.030825162804192</c:v>
                </c:pt>
                <c:pt idx="170">
                  <c:v>24.877942960121</c:v>
                </c:pt>
                <c:pt idx="171">
                  <c:v>21.222701495838933</c:v>
                </c:pt>
                <c:pt idx="172">
                  <c:v>23.727254839021185</c:v>
                </c:pt>
                <c:pt idx="173">
                  <c:v>21.516860201587452</c:v>
                </c:pt>
                <c:pt idx="174">
                  <c:v>27.346407943525502</c:v>
                </c:pt>
                <c:pt idx="175">
                  <c:v>27.995040220342446</c:v>
                </c:pt>
                <c:pt idx="176">
                  <c:v>27.533021646869319</c:v>
                </c:pt>
                <c:pt idx="177">
                  <c:v>28.375391167205478</c:v>
                </c:pt>
                <c:pt idx="178">
                  <c:v>24.98156580053319</c:v>
                </c:pt>
                <c:pt idx="179">
                  <c:v>23.586160052304805</c:v>
                </c:pt>
                <c:pt idx="181">
                  <c:v>0</c:v>
                </c:pt>
                <c:pt idx="182">
                  <c:v>24.813265985205415</c:v>
                </c:pt>
                <c:pt idx="183">
                  <c:v>26.98283865200381</c:v>
                </c:pt>
                <c:pt idx="184">
                  <c:v>26.781100825359857</c:v>
                </c:pt>
                <c:pt idx="185">
                  <c:v>23.408512254504643</c:v>
                </c:pt>
                <c:pt idx="186">
                  <c:v>20.487160416361746</c:v>
                </c:pt>
                <c:pt idx="187">
                  <c:v>17.231374723628509</c:v>
                </c:pt>
                <c:pt idx="188">
                  <c:v>13.494991324004914</c:v>
                </c:pt>
                <c:pt idx="189">
                  <c:v>8.8444116940919457</c:v>
                </c:pt>
                <c:pt idx="190">
                  <c:v>8.7857197948459511</c:v>
                </c:pt>
                <c:pt idx="191">
                  <c:v>8.6357453797480872</c:v>
                </c:pt>
                <c:pt idx="192">
                  <c:v>12.538289647035162</c:v>
                </c:pt>
                <c:pt idx="193">
                  <c:v>13.424101348373034</c:v>
                </c:pt>
                <c:pt idx="194">
                  <c:v>13.606872222293831</c:v>
                </c:pt>
                <c:pt idx="195">
                  <c:v>16.353535870830061</c:v>
                </c:pt>
                <c:pt idx="196">
                  <c:v>14.402649651457201</c:v>
                </c:pt>
                <c:pt idx="197">
                  <c:v>16.965187638939113</c:v>
                </c:pt>
                <c:pt idx="198">
                  <c:v>11.067583598120336</c:v>
                </c:pt>
                <c:pt idx="199">
                  <c:v>12.993683795990918</c:v>
                </c:pt>
                <c:pt idx="200">
                  <c:v>8.4318543643253321</c:v>
                </c:pt>
                <c:pt idx="201">
                  <c:v>7.212635279570331</c:v>
                </c:pt>
                <c:pt idx="202">
                  <c:v>5.8140718785325491</c:v>
                </c:pt>
                <c:pt idx="203">
                  <c:v>2.3758008753617568</c:v>
                </c:pt>
                <c:pt idx="204">
                  <c:v>-3.5922938121620831</c:v>
                </c:pt>
                <c:pt idx="205">
                  <c:v>-12.677434773541515</c:v>
                </c:pt>
                <c:pt idx="206">
                  <c:v>-23.445967175252775</c:v>
                </c:pt>
                <c:pt idx="207">
                  <c:v>-29.410398193172252</c:v>
                </c:pt>
                <c:pt idx="208">
                  <c:v>-29.468790903925306</c:v>
                </c:pt>
                <c:pt idx="209">
                  <c:v>-26.67139902413037</c:v>
                </c:pt>
                <c:pt idx="210">
                  <c:v>-25.155169182850972</c:v>
                </c:pt>
                <c:pt idx="211">
                  <c:v>-26.708625909558307</c:v>
                </c:pt>
                <c:pt idx="212">
                  <c:v>-26.537580606226154</c:v>
                </c:pt>
                <c:pt idx="213">
                  <c:v>-21.785486889582515</c:v>
                </c:pt>
                <c:pt idx="214">
                  <c:v>-18.934670961922919</c:v>
                </c:pt>
                <c:pt idx="215">
                  <c:v>-14.719959537907618</c:v>
                </c:pt>
                <c:pt idx="216">
                  <c:v>-9.6206704175655826</c:v>
                </c:pt>
                <c:pt idx="217">
                  <c:v>6.5003190072682555E-3</c:v>
                </c:pt>
                <c:pt idx="218">
                  <c:v>8.1582852518361566</c:v>
                </c:pt>
                <c:pt idx="219">
                  <c:v>13.696174899716206</c:v>
                </c:pt>
                <c:pt idx="220">
                  <c:v>16.689944183465514</c:v>
                </c:pt>
                <c:pt idx="221">
                  <c:v>18.528880665527765</c:v>
                </c:pt>
                <c:pt idx="222">
                  <c:v>23.144896520544027</c:v>
                </c:pt>
                <c:pt idx="223">
                  <c:v>24.874508363685361</c:v>
                </c:pt>
                <c:pt idx="224">
                  <c:v>26.982794166251168</c:v>
                </c:pt>
                <c:pt idx="225">
                  <c:v>23.489299995992742</c:v>
                </c:pt>
                <c:pt idx="226">
                  <c:v>21.603776947409361</c:v>
                </c:pt>
                <c:pt idx="227">
                  <c:v>20.147533313087706</c:v>
                </c:pt>
                <c:pt idx="228">
                  <c:v>21.660549247177212</c:v>
                </c:pt>
                <c:pt idx="229">
                  <c:v>22.482343725158504</c:v>
                </c:pt>
                <c:pt idx="230">
                  <c:v>27.911923599835159</c:v>
                </c:pt>
                <c:pt idx="231">
                  <c:v>29.222271464046827</c:v>
                </c:pt>
                <c:pt idx="232">
                  <c:v>29.313126138973161</c:v>
                </c:pt>
                <c:pt idx="233">
                  <c:v>23.251904597757274</c:v>
                </c:pt>
                <c:pt idx="234">
                  <c:v>21.826287197217223</c:v>
                </c:pt>
                <c:pt idx="235">
                  <c:v>19.223437479430018</c:v>
                </c:pt>
                <c:pt idx="236">
                  <c:v>18.008922190081979</c:v>
                </c:pt>
                <c:pt idx="237">
                  <c:v>15.640241413635266</c:v>
                </c:pt>
                <c:pt idx="238">
                  <c:v>14.854705143630676</c:v>
                </c:pt>
                <c:pt idx="239">
                  <c:v>14.352485521675931</c:v>
                </c:pt>
                <c:pt idx="240">
                  <c:v>11.679201999554545</c:v>
                </c:pt>
                <c:pt idx="241">
                  <c:v>10.220161531326269</c:v>
                </c:pt>
                <c:pt idx="242">
                  <c:v>9.1675806104558344</c:v>
                </c:pt>
                <c:pt idx="243">
                  <c:v>9.3336117430122609</c:v>
                </c:pt>
                <c:pt idx="244">
                  <c:v>8.7507866280434285</c:v>
                </c:pt>
                <c:pt idx="245">
                  <c:v>9.6946025054483389</c:v>
                </c:pt>
                <c:pt idx="246">
                  <c:v>9.2899418657862327</c:v>
                </c:pt>
                <c:pt idx="247">
                  <c:v>10.527151216500485</c:v>
                </c:pt>
                <c:pt idx="248">
                  <c:v>12.247767842987329</c:v>
                </c:pt>
                <c:pt idx="249">
                  <c:v>12.626175845326159</c:v>
                </c:pt>
                <c:pt idx="250">
                  <c:v>11.878459017185387</c:v>
                </c:pt>
                <c:pt idx="251">
                  <c:v>10.590811628843943</c:v>
                </c:pt>
                <c:pt idx="252">
                  <c:v>10.228532900605066</c:v>
                </c:pt>
                <c:pt idx="253">
                  <c:v>6.5339975870914389</c:v>
                </c:pt>
                <c:pt idx="254">
                  <c:v>5.1268787962025044</c:v>
                </c:pt>
                <c:pt idx="255">
                  <c:v>3.4550419358460829</c:v>
                </c:pt>
                <c:pt idx="256">
                  <c:v>3.2364043105003852</c:v>
                </c:pt>
                <c:pt idx="257">
                  <c:v>4.1732532850205972</c:v>
                </c:pt>
                <c:pt idx="258">
                  <c:v>4.7228783093293698</c:v>
                </c:pt>
                <c:pt idx="259">
                  <c:v>4.9983222890819645</c:v>
                </c:pt>
                <c:pt idx="260">
                  <c:v>1.3139462787045535</c:v>
                </c:pt>
                <c:pt idx="261">
                  <c:v>-1.0924532461082539</c:v>
                </c:pt>
                <c:pt idx="262">
                  <c:v>1.1431624641381479</c:v>
                </c:pt>
                <c:pt idx="263">
                  <c:v>1.9819653530282626</c:v>
                </c:pt>
                <c:pt idx="264">
                  <c:v>4.3448490490983902</c:v>
                </c:pt>
                <c:pt idx="265">
                  <c:v>5.3752760780360136</c:v>
                </c:pt>
                <c:pt idx="266">
                  <c:v>6.6865107886361095</c:v>
                </c:pt>
                <c:pt idx="267">
                  <c:v>6.9667950299538051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775496"/>
        <c:axId val="129775104"/>
      </c:lineChart>
      <c:catAx>
        <c:axId val="12977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9775104"/>
        <c:crosses val="autoZero"/>
        <c:auto val="1"/>
        <c:lblAlgn val="ctr"/>
        <c:lblOffset val="100"/>
        <c:noMultiLvlLbl val="0"/>
      </c:catAx>
      <c:valAx>
        <c:axId val="12977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9775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9525</xdr:colOff>
      <xdr:row>24</xdr:row>
      <xdr:rowOff>76200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10</xdr:row>
      <xdr:rowOff>0</xdr:rowOff>
    </xdr:from>
    <xdr:to>
      <xdr:col>16</xdr:col>
      <xdr:colOff>390525</xdr:colOff>
      <xdr:row>24</xdr:row>
      <xdr:rowOff>76200</xdr:rowOff>
    </xdr:to>
    <xdr:graphicFrame macro="">
      <xdr:nvGraphicFramePr>
        <xdr:cNvPr id="3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638175</xdr:colOff>
      <xdr:row>134</xdr:row>
      <xdr:rowOff>133350</xdr:rowOff>
    </xdr:from>
    <xdr:to>
      <xdr:col>11</xdr:col>
      <xdr:colOff>85725</xdr:colOff>
      <xdr:row>137</xdr:row>
      <xdr:rowOff>95250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V="1">
          <a:off x="8658225" y="21831300"/>
          <a:ext cx="209550" cy="4476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114300</xdr:colOff>
      <xdr:row>67</xdr:row>
      <xdr:rowOff>95250</xdr:rowOff>
    </xdr:from>
    <xdr:to>
      <xdr:col>16</xdr:col>
      <xdr:colOff>114300</xdr:colOff>
      <xdr:row>84</xdr:row>
      <xdr:rowOff>85725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186</xdr:row>
      <xdr:rowOff>0</xdr:rowOff>
    </xdr:from>
    <xdr:to>
      <xdr:col>15</xdr:col>
      <xdr:colOff>152400</xdr:colOff>
      <xdr:row>202</xdr:row>
      <xdr:rowOff>152400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47625</xdr:rowOff>
    </xdr:from>
    <xdr:to>
      <xdr:col>15</xdr:col>
      <xdr:colOff>314325</xdr:colOff>
      <xdr:row>19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22</xdr:row>
      <xdr:rowOff>0</xdr:rowOff>
    </xdr:from>
    <xdr:to>
      <xdr:col>15</xdr:col>
      <xdr:colOff>561975</xdr:colOff>
      <xdr:row>39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41</xdr:row>
      <xdr:rowOff>0</xdr:rowOff>
    </xdr:from>
    <xdr:to>
      <xdr:col>15</xdr:col>
      <xdr:colOff>561975</xdr:colOff>
      <xdr:row>58</xdr:row>
      <xdr:rowOff>76200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85725</xdr:rowOff>
    </xdr:from>
    <xdr:to>
      <xdr:col>11</xdr:col>
      <xdr:colOff>161925</xdr:colOff>
      <xdr:row>4</xdr:row>
      <xdr:rowOff>38100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09575"/>
          <a:ext cx="4000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590550</xdr:colOff>
      <xdr:row>2</xdr:row>
      <xdr:rowOff>85725</xdr:rowOff>
    </xdr:from>
    <xdr:to>
      <xdr:col>12</xdr:col>
      <xdr:colOff>390525</xdr:colOff>
      <xdr:row>4</xdr:row>
      <xdr:rowOff>38100</xdr:rowOff>
    </xdr:to>
    <xdr:pic>
      <xdr:nvPicPr>
        <xdr:cNvPr id="6" name="Picture 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409575"/>
          <a:ext cx="4095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0.54567</cdr:x>
      <cdr:y>0.07254</cdr:y>
    </cdr:from>
    <cdr:to>
      <cdr:x>0.72115</cdr:x>
      <cdr:y>0.16393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62175" y="210741"/>
          <a:ext cx="695325" cy="265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>
              <a:latin typeface="Constantia" panose="02030602050306030303" pitchFamily="18" charset="0"/>
            </a:rPr>
            <a:t>Inflácia</a:t>
          </a:r>
          <a:endParaRPr lang="en-GB" sz="1100">
            <a:latin typeface="Constantia" panose="02030602050306030303" pitchFamily="18" charset="0"/>
          </a:endParaRPr>
        </a:p>
      </cdr:txBody>
    </cdr:sp>
  </cdr:relSizeAnchor>
  <cdr:relSizeAnchor xmlns:cdr="http://schemas.openxmlformats.org/drawingml/2006/chartDrawing">
    <cdr:from>
      <cdr:x>0.33494</cdr:x>
      <cdr:y>0.0765</cdr:y>
    </cdr:from>
    <cdr:to>
      <cdr:x>0.51042</cdr:x>
      <cdr:y>0.1679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1327150" y="222250"/>
          <a:ext cx="695325" cy="265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>
              <a:latin typeface="Constantia" panose="02030602050306030303" pitchFamily="18" charset="0"/>
            </a:rPr>
            <a:t>HDP</a:t>
          </a:r>
          <a:endParaRPr lang="en-GB" sz="1100">
            <a:latin typeface="Constantia" panose="02030602050306030303" pitchFamily="18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0</xdr:row>
      <xdr:rowOff>0</xdr:rowOff>
    </xdr:from>
    <xdr:to>
      <xdr:col>6</xdr:col>
      <xdr:colOff>590550</xdr:colOff>
      <xdr:row>0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428625</xdr:colOff>
      <xdr:row>0</xdr:row>
      <xdr:rowOff>0</xdr:rowOff>
    </xdr:from>
    <xdr:to>
      <xdr:col>7</xdr:col>
      <xdr:colOff>285750</xdr:colOff>
      <xdr:row>0</xdr:row>
      <xdr:rowOff>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428625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123825</xdr:colOff>
      <xdr:row>10</xdr:row>
      <xdr:rowOff>0</xdr:rowOff>
    </xdr:from>
    <xdr:to>
      <xdr:col>7</xdr:col>
      <xdr:colOff>419100</xdr:colOff>
      <xdr:row>24</xdr:row>
      <xdr:rowOff>114300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0.15347</cdr:x>
      <cdr:y>0.37342</cdr:y>
    </cdr:from>
    <cdr:to>
      <cdr:x>0.33735</cdr:x>
      <cdr:y>0.448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643" y="889206"/>
          <a:ext cx="726858" cy="177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k-SK" sz="800" b="0" i="0" u="none" strike="noStrike" baseline="0">
              <a:solidFill>
                <a:srgbClr val="000000"/>
              </a:solidFill>
              <a:latin typeface="Constantia"/>
            </a:rPr>
            <a:t>bez sankcie</a:t>
          </a:r>
          <a:endParaRPr lang="sk-SK" sz="800"/>
        </a:p>
      </cdr:txBody>
    </cdr:sp>
  </cdr:relSizeAnchor>
  <cdr:relSizeAnchor xmlns:cdr="http://schemas.openxmlformats.org/drawingml/2006/chartDrawing">
    <cdr:from>
      <cdr:x>0.15347</cdr:x>
      <cdr:y>0.02617</cdr:y>
    </cdr:from>
    <cdr:to>
      <cdr:x>0.4687</cdr:x>
      <cdr:y>0.1085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645" y="62317"/>
          <a:ext cx="1246065" cy="196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k-SK" sz="800" b="0" i="0" u="none" strike="noStrike" baseline="0">
              <a:solidFill>
                <a:srgbClr val="000000"/>
              </a:solidFill>
              <a:latin typeface="Constantia"/>
            </a:rPr>
            <a:t>vyslovenie dôvery vláde</a:t>
          </a:r>
          <a:endParaRPr lang="sk-SK" sz="800"/>
        </a:p>
      </cdr:txBody>
    </cdr:sp>
  </cdr:relSizeAnchor>
  <cdr:relSizeAnchor xmlns:cdr="http://schemas.openxmlformats.org/drawingml/2006/chartDrawing">
    <cdr:from>
      <cdr:x>0.15261</cdr:x>
      <cdr:y>0.10533</cdr:y>
    </cdr:from>
    <cdr:to>
      <cdr:x>0.46784</cdr:x>
      <cdr:y>0.18766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248" y="250817"/>
          <a:ext cx="1246065" cy="196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sk-SK" sz="800" b="0" i="0" u="none" strike="noStrike" baseline="0">
              <a:solidFill>
                <a:srgbClr val="000000"/>
              </a:solidFill>
              <a:latin typeface="Constantia"/>
            </a:rPr>
            <a:t>vyrovnaný rozpočet</a:t>
          </a:r>
          <a:endParaRPr lang="sk-SK" sz="800"/>
        </a:p>
      </cdr:txBody>
    </cdr:sp>
  </cdr:relSizeAnchor>
  <cdr:relSizeAnchor xmlns:cdr="http://schemas.openxmlformats.org/drawingml/2006/chartDrawing">
    <cdr:from>
      <cdr:x>0.1502</cdr:x>
      <cdr:y>0.16933</cdr:y>
    </cdr:from>
    <cdr:to>
      <cdr:x>0.46265</cdr:x>
      <cdr:y>0.232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3725" y="403217"/>
          <a:ext cx="1235075" cy="1492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sk-SK" sz="800" b="0" i="0" u="none" strike="noStrike" baseline="0">
              <a:solidFill>
                <a:srgbClr val="000000"/>
              </a:solidFill>
              <a:latin typeface="Constantia"/>
            </a:rPr>
            <a:t>viazanie výdavkov</a:t>
          </a:r>
          <a:endParaRPr lang="sk-SK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5</xdr:row>
      <xdr:rowOff>138112</xdr:rowOff>
    </xdr:from>
    <xdr:to>
      <xdr:col>7</xdr:col>
      <xdr:colOff>123825</xdr:colOff>
      <xdr:row>20</xdr:row>
      <xdr:rowOff>23812</xdr:rowOff>
    </xdr:to>
    <xdr:grpSp>
      <xdr:nvGrpSpPr>
        <xdr:cNvPr id="2" name="Skupina 1"/>
        <xdr:cNvGrpSpPr/>
      </xdr:nvGrpSpPr>
      <xdr:grpSpPr>
        <a:xfrm>
          <a:off x="466725" y="1090612"/>
          <a:ext cx="4572000" cy="2743200"/>
          <a:chOff x="466725" y="900112"/>
          <a:chExt cx="4572000" cy="2743200"/>
        </a:xfrm>
      </xdr:grpSpPr>
      <xdr:graphicFrame macro="">
        <xdr:nvGraphicFramePr>
          <xdr:cNvPr id="3" name="Graf 2"/>
          <xdr:cNvGraphicFramePr/>
        </xdr:nvGraphicFramePr>
        <xdr:xfrm>
          <a:off x="466725" y="900112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Rovná spojnica 3"/>
          <xdr:cNvCxnSpPr/>
        </xdr:nvCxnSpPr>
        <xdr:spPr>
          <a:xfrm flipH="1" flipV="1">
            <a:off x="2028825" y="3190875"/>
            <a:ext cx="828000" cy="0"/>
          </a:xfrm>
          <a:prstGeom prst="line">
            <a:avLst/>
          </a:prstGeom>
          <a:ln>
            <a:solidFill>
              <a:srgbClr val="13B5EA"/>
            </a:solidFill>
            <a:prstDash val="lg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0.34375</cdr:x>
      <cdr:y>0.53646</cdr:y>
    </cdr:from>
    <cdr:to>
      <cdr:x>0.34375</cdr:x>
      <cdr:y>0.82517</cdr:y>
    </cdr:to>
    <cdr:cxnSp macro="">
      <cdr:nvCxnSpPr>
        <cdr:cNvPr id="3" name="Rovná spojnica 2"/>
        <cdr:cNvCxnSpPr/>
      </cdr:nvCxnSpPr>
      <cdr:spPr>
        <a:xfrm xmlns:a="http://schemas.openxmlformats.org/drawingml/2006/main">
          <a:off x="1571625" y="1471613"/>
          <a:ext cx="0" cy="79200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13B5EA"/>
          </a:solidFill>
          <a:prstDash val="lg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0.525</cdr:x>
      <cdr:y>0.38715</cdr:y>
    </cdr:from>
    <cdr:to>
      <cdr:x>0.52708</cdr:x>
      <cdr:y>0.58507</cdr:y>
    </cdr:to>
    <cdr:cxnSp macro="">
      <cdr:nvCxnSpPr>
        <cdr:cNvPr id="6" name="Rovná spojnica 5"/>
        <cdr:cNvCxnSpPr/>
      </cdr:nvCxnSpPr>
      <cdr:spPr>
        <a:xfrm xmlns:a="http://schemas.openxmlformats.org/drawingml/2006/main" flipH="1">
          <a:off x="2400300" y="1062038"/>
          <a:ext cx="9525" cy="542925"/>
        </a:xfrm>
        <a:prstGeom xmlns:a="http://schemas.openxmlformats.org/drawingml/2006/main" prst="line">
          <a:avLst/>
        </a:prstGeom>
        <a:ln xmlns:a="http://schemas.openxmlformats.org/drawingml/2006/main" w="15875" cap="flat">
          <a:solidFill>
            <a:srgbClr val="58595B"/>
          </a:solidFill>
          <a:prstDash val="lg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0.34792</cdr:x>
      <cdr:y>0.38715</cdr:y>
    </cdr:from>
    <cdr:to>
      <cdr:x>0.52917</cdr:x>
      <cdr:y>0.38715</cdr:y>
    </cdr:to>
    <cdr:cxnSp macro="">
      <cdr:nvCxnSpPr>
        <cdr:cNvPr id="8" name="Rovná spojnica 7"/>
        <cdr:cNvCxnSpPr/>
      </cdr:nvCxnSpPr>
      <cdr:spPr>
        <a:xfrm xmlns:a="http://schemas.openxmlformats.org/drawingml/2006/main" flipH="1">
          <a:off x="1590675" y="1062038"/>
          <a:ext cx="82867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58595B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33337</xdr:rowOff>
    </xdr:from>
    <xdr:to>
      <xdr:col>7</xdr:col>
      <xdr:colOff>285750</xdr:colOff>
      <xdr:row>27</xdr:row>
      <xdr:rowOff>109537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6</xdr:col>
      <xdr:colOff>0</xdr:colOff>
      <xdr:row>18</xdr:row>
      <xdr:rowOff>161925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</xdr:row>
      <xdr:rowOff>0</xdr:rowOff>
    </xdr:from>
    <xdr:to>
      <xdr:col>14</xdr:col>
      <xdr:colOff>0</xdr:colOff>
      <xdr:row>18</xdr:row>
      <xdr:rowOff>161925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0.37083</cdr:x>
      <cdr:y>0.40794</cdr:y>
    </cdr:from>
    <cdr:to>
      <cdr:x>1</cdr:x>
      <cdr:y>0.50903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95451" y="1076320"/>
          <a:ext cx="2876549" cy="266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200" b="1">
              <a:solidFill>
                <a:srgbClr val="13B5EA"/>
              </a:solidFill>
              <a:latin typeface="Constantia" panose="02030602050306030303" pitchFamily="18" charset="0"/>
            </a:rPr>
            <a:t>vplyv zmeny NPC</a:t>
          </a:r>
          <a:r>
            <a:rPr lang="sk-SK" sz="1200" b="1" baseline="0">
              <a:solidFill>
                <a:srgbClr val="13B5EA"/>
              </a:solidFill>
              <a:latin typeface="Constantia" panose="02030602050306030303" pitchFamily="18" charset="0"/>
            </a:rPr>
            <a:t> scenára </a:t>
          </a:r>
          <a:r>
            <a:rPr lang="sk-SK" sz="1200" b="1" baseline="0">
              <a:solidFill>
                <a:srgbClr val="FF0000"/>
              </a:solidFill>
              <a:latin typeface="Constantia" panose="02030602050306030303" pitchFamily="18" charset="0"/>
            </a:rPr>
            <a:t>-0,7 % HDP</a:t>
          </a:r>
          <a:endParaRPr lang="sk-SK" sz="1200" b="1">
            <a:solidFill>
              <a:srgbClr val="FF0000"/>
            </a:solidFill>
            <a:latin typeface="Constantia" panose="02030602050306030303" pitchFamily="18" charset="0"/>
          </a:endParaRPr>
        </a:p>
      </cdr:txBody>
    </cdr:sp>
  </cdr:relSizeAnchor>
  <cdr:relSizeAnchor xmlns:cdr="http://schemas.openxmlformats.org/drawingml/2006/chartDrawing">
    <cdr:from>
      <cdr:x>0.29583</cdr:x>
      <cdr:y>0.51213</cdr:y>
    </cdr:from>
    <cdr:to>
      <cdr:x>0.40417</cdr:x>
      <cdr:y>0.60472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52520" y="1351213"/>
          <a:ext cx="495330" cy="244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>
              <a:solidFill>
                <a:srgbClr val="FF0000"/>
              </a:solidFill>
              <a:latin typeface="Constantia" panose="02030602050306030303" pitchFamily="18" charset="0"/>
            </a:rPr>
            <a:t>-0,8</a:t>
          </a:r>
        </a:p>
      </cdr:txBody>
    </cdr:sp>
  </cdr:relSizeAnchor>
  <cdr:relSizeAnchor xmlns:cdr="http://schemas.openxmlformats.org/drawingml/2006/chartDrawing">
    <cdr:from>
      <cdr:x>0.26944</cdr:x>
      <cdr:y>0.7335</cdr:y>
    </cdr:from>
    <cdr:to>
      <cdr:x>0.375</cdr:x>
      <cdr:y>0.8261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1231895" y="1935284"/>
          <a:ext cx="482620" cy="2443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>
              <a:solidFill>
                <a:srgbClr val="FF0000"/>
              </a:solidFill>
              <a:latin typeface="+mn-lt"/>
            </a:rPr>
            <a:t>-</a:t>
          </a:r>
          <a:r>
            <a:rPr lang="sk-SK" sz="1100" b="1">
              <a:solidFill>
                <a:srgbClr val="FF0000"/>
              </a:solidFill>
              <a:latin typeface="Constantia" panose="02030602050306030303" pitchFamily="18" charset="0"/>
            </a:rPr>
            <a:t>0,1</a:t>
          </a:r>
        </a:p>
      </cdr:txBody>
    </cdr:sp>
  </cdr:relSizeAnchor>
  <cdr:relSizeAnchor xmlns:cdr="http://schemas.openxmlformats.org/drawingml/2006/chartDrawing">
    <cdr:from>
      <cdr:x>0.25208</cdr:x>
      <cdr:y>0.55957</cdr:y>
    </cdr:from>
    <cdr:to>
      <cdr:x>0.4</cdr:x>
      <cdr:y>0.65704</cdr:y>
    </cdr:to>
    <cdr:cxnSp macro="">
      <cdr:nvCxnSpPr>
        <cdr:cNvPr id="5" name="Straight Arrow Connector 11"/>
        <cdr:cNvCxnSpPr/>
      </cdr:nvCxnSpPr>
      <cdr:spPr>
        <a:xfrm xmlns:a="http://schemas.openxmlformats.org/drawingml/2006/main">
          <a:off x="1152525" y="1476375"/>
          <a:ext cx="676275" cy="257176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rgbClr val="FF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0.25625</cdr:x>
      <cdr:y>0.82671</cdr:y>
    </cdr:from>
    <cdr:to>
      <cdr:x>0.39167</cdr:x>
      <cdr:y>0.83755</cdr:y>
    </cdr:to>
    <cdr:cxnSp macro="">
      <cdr:nvCxnSpPr>
        <cdr:cNvPr id="10" name="Straight Arrow Connector 12"/>
        <cdr:cNvCxnSpPr/>
      </cdr:nvCxnSpPr>
      <cdr:spPr>
        <a:xfrm xmlns:a="http://schemas.openxmlformats.org/drawingml/2006/main">
          <a:off x="1171575" y="2181225"/>
          <a:ext cx="619125" cy="28575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rgbClr val="FF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0.37084</cdr:x>
      <cdr:y>0.2852</cdr:y>
    </cdr:from>
    <cdr:to>
      <cdr:x>0.48334</cdr:x>
      <cdr:y>0.77256</cdr:y>
    </cdr:to>
    <cdr:sp macro="" textlink="">
      <cdr:nvSpPr>
        <cdr:cNvPr id="3" name="Oval 2"/>
        <cdr:cNvSpPr/>
      </cdr:nvSpPr>
      <cdr:spPr>
        <a:xfrm xmlns:a="http://schemas.openxmlformats.org/drawingml/2006/main">
          <a:off x="1695480" y="752477"/>
          <a:ext cx="514350" cy="1285863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sk-SK"/>
        </a:p>
      </cdr:txBody>
    </cdr:sp>
  </cdr:relSizeAnchor>
  <cdr:relSizeAnchor xmlns:cdr="http://schemas.openxmlformats.org/drawingml/2006/chartDrawing">
    <cdr:from>
      <cdr:x>0.49583</cdr:x>
      <cdr:y>0.25761</cdr:y>
    </cdr:from>
    <cdr:to>
      <cdr:x>0.97708</cdr:x>
      <cdr:y>0.36462</cdr:y>
    </cdr:to>
    <cdr:sp macro="" textlink="">
      <cdr:nvSpPr>
        <cdr:cNvPr id="4" name="TextBox 4"/>
        <cdr:cNvSpPr txBox="1"/>
      </cdr:nvSpPr>
      <cdr:spPr>
        <a:xfrm xmlns:a="http://schemas.openxmlformats.org/drawingml/2006/main">
          <a:off x="2266950" y="679685"/>
          <a:ext cx="2200260" cy="282338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200" b="1">
              <a:solidFill>
                <a:srgbClr val="13B5EA"/>
              </a:solidFill>
              <a:latin typeface="Constantia" panose="02030602050306030303" pitchFamily="18" charset="0"/>
            </a:rPr>
            <a:t>nárast opatrení</a:t>
          </a:r>
          <a:r>
            <a:rPr lang="sk-SK" sz="1200" b="1" baseline="0">
              <a:solidFill>
                <a:srgbClr val="13B5EA"/>
              </a:solidFill>
              <a:latin typeface="Constantia" panose="02030602050306030303" pitchFamily="18" charset="0"/>
            </a:rPr>
            <a:t> o </a:t>
          </a:r>
          <a:r>
            <a:rPr lang="sk-SK" sz="1200" b="1" baseline="0">
              <a:solidFill>
                <a:srgbClr val="FF0000"/>
              </a:solidFill>
              <a:latin typeface="Constantia" panose="02030602050306030303" pitchFamily="18" charset="0"/>
            </a:rPr>
            <a:t>1</a:t>
          </a:r>
          <a:r>
            <a:rPr lang="sk-SK" sz="1200" b="1">
              <a:solidFill>
                <a:srgbClr val="FF0000"/>
              </a:solidFill>
              <a:latin typeface="Constantia" panose="02030602050306030303" pitchFamily="18" charset="0"/>
            </a:rPr>
            <a:t>,0 % HDP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16</xdr:col>
      <xdr:colOff>390525</xdr:colOff>
      <xdr:row>21</xdr:row>
      <xdr:rowOff>95250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0.63139</cdr:x>
      <cdr:y>0.01664</cdr:y>
    </cdr:from>
    <cdr:to>
      <cdr:x>0.9819</cdr:x>
      <cdr:y>0.08251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8196" y="48024"/>
          <a:ext cx="1475653" cy="190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800" i="1">
              <a:latin typeface="Constantia" pitchFamily="18" charset="0"/>
            </a:rPr>
            <a:t>Proticyklická</a:t>
          </a:r>
          <a:r>
            <a:rPr lang="sk-SK" sz="800" i="1" baseline="0">
              <a:latin typeface="Constantia" pitchFamily="18" charset="0"/>
            </a:rPr>
            <a:t> fiškálna reštrikcia</a:t>
          </a:r>
          <a:endParaRPr lang="sk-SK" sz="800" i="1">
            <a:latin typeface="Constantia" pitchFamily="18" charset="0"/>
          </a:endParaRPr>
        </a:p>
      </cdr:txBody>
    </cdr:sp>
  </cdr:relSizeAnchor>
  <cdr:relSizeAnchor xmlns:cdr="http://schemas.openxmlformats.org/drawingml/2006/chartDrawing">
    <cdr:from>
      <cdr:x>0.01039</cdr:x>
      <cdr:y>0.01519</cdr:y>
    </cdr:from>
    <cdr:to>
      <cdr:x>0.3434</cdr:x>
      <cdr:y>0.08927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16287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i="1">
              <a:latin typeface="Constantia" pitchFamily="18" charset="0"/>
            </a:rPr>
            <a:t>Procyklická</a:t>
          </a:r>
          <a:r>
            <a:rPr lang="sk-SK" sz="800" i="1" baseline="0">
              <a:latin typeface="Constantia" pitchFamily="18" charset="0"/>
            </a:rPr>
            <a:t> fiškálna reštrikcia</a:t>
          </a:r>
          <a:endParaRPr lang="sk-SK" sz="800" i="1">
            <a:latin typeface="Constantia" pitchFamily="18" charset="0"/>
          </a:endParaRPr>
        </a:p>
      </cdr:txBody>
    </cdr:sp>
  </cdr:relSizeAnchor>
  <cdr:relSizeAnchor xmlns:cdr="http://schemas.openxmlformats.org/drawingml/2006/chartDrawing">
    <cdr:from>
      <cdr:x>0.64889</cdr:x>
      <cdr:y>0.92094</cdr:y>
    </cdr:from>
    <cdr:to>
      <cdr:x>0.96048</cdr:x>
      <cdr:y>0.99501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26800" y="2771943"/>
          <a:ext cx="1261355" cy="22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800" i="1">
              <a:latin typeface="Constantia" pitchFamily="18" charset="0"/>
            </a:rPr>
            <a:t>Procyklická</a:t>
          </a:r>
          <a:r>
            <a:rPr lang="sk-SK" sz="800" i="1" baseline="0">
              <a:latin typeface="Constantia" pitchFamily="18" charset="0"/>
            </a:rPr>
            <a:t> fiškálna expanzia</a:t>
          </a:r>
          <a:endParaRPr lang="sk-SK" sz="800" i="1">
            <a:latin typeface="Constantia" pitchFamily="18" charset="0"/>
          </a:endParaRPr>
        </a:p>
      </cdr:txBody>
    </cdr:sp>
  </cdr:relSizeAnchor>
  <cdr:relSizeAnchor xmlns:cdr="http://schemas.openxmlformats.org/drawingml/2006/chartDrawing">
    <cdr:from>
      <cdr:x>0.07075</cdr:x>
      <cdr:y>0.92593</cdr:y>
    </cdr:from>
    <cdr:to>
      <cdr:x>0.38234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86407" y="2786957"/>
          <a:ext cx="1261355" cy="22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i="1">
              <a:latin typeface="Constantia" pitchFamily="18" charset="0"/>
            </a:rPr>
            <a:t>Proticyklická</a:t>
          </a:r>
          <a:r>
            <a:rPr lang="sk-SK" sz="800" i="1" baseline="0">
              <a:latin typeface="Constantia" pitchFamily="18" charset="0"/>
            </a:rPr>
            <a:t> fiškálna expanzia</a:t>
          </a:r>
          <a:endParaRPr lang="sk-SK" sz="800" i="1">
            <a:latin typeface="Constantia" pitchFamily="18" charset="0"/>
          </a:endParaRPr>
        </a:p>
      </cdr:txBody>
    </cdr:sp>
  </cdr:relSizeAnchor>
  <cdr:relSizeAnchor xmlns:cdr="http://schemas.openxmlformats.org/drawingml/2006/chartDrawing">
    <cdr:from>
      <cdr:x>0.70897</cdr:x>
      <cdr:y>0.48054</cdr:y>
    </cdr:from>
    <cdr:to>
      <cdr:x>0.9894</cdr:x>
      <cdr:y>0.54037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869997" y="1446366"/>
          <a:ext cx="1135215" cy="180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800" b="1">
              <a:latin typeface="Constantia" pitchFamily="18" charset="0"/>
            </a:rPr>
            <a:t>Produkčná medzera</a:t>
          </a:r>
        </a:p>
      </cdr:txBody>
    </cdr:sp>
  </cdr:relSizeAnchor>
  <cdr:relSizeAnchor xmlns:cdr="http://schemas.openxmlformats.org/drawingml/2006/chartDrawing">
    <cdr:from>
      <cdr:x>0.38118</cdr:x>
      <cdr:y>0.0324</cdr:y>
    </cdr:from>
    <cdr:to>
      <cdr:x>0.61569</cdr:x>
      <cdr:y>0.1066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543050" y="94137"/>
          <a:ext cx="949326" cy="215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="1" i="0">
              <a:latin typeface="Constantia" pitchFamily="18" charset="0"/>
            </a:rPr>
            <a:t>Fiškálny impulz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</xdr:row>
      <xdr:rowOff>0</xdr:rowOff>
    </xdr:from>
    <xdr:to>
      <xdr:col>15</xdr:col>
      <xdr:colOff>419100</xdr:colOff>
      <xdr:row>20</xdr:row>
      <xdr:rowOff>28575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10</xdr:row>
      <xdr:rowOff>142875</xdr:rowOff>
    </xdr:from>
    <xdr:to>
      <xdr:col>5</xdr:col>
      <xdr:colOff>238125</xdr:colOff>
      <xdr:row>32</xdr:row>
      <xdr:rowOff>133349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.ROZPO&#268;TY%20VS+FR+VR\2013%20-%202015\DATA\C3\CZE\REER\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racun\Skupni\SABJF\Bilance\GLOB92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ebugyi\AppData\Local\Microsoft\Windows\Temporary%20Internet%20Files\Content.Outlook\JG459QFK\Documents%20and%20Settings\PANTOLIN\My%20Local%20Documents\Slovenia\Wages_employmen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.ROZPO&#268;TY%20VS+FR+VR\2013%20-%202015\Documents%20and%20Settings\PANTOLIN\My%20Local%20Documents\Slovenia\Wages_employ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PANTOLIN\My%20Local%20Documents\Slovenia\Wages_employmen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ocuments%20and%20Settings/PANTOLIN/My%20Local%20Documents/Slovenia/Wages_employ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ebugyi\AppData\Local\Microsoft\Windows\Temporary%20Internet%20Files\Content.Outlook\JG459QFK\DATA\C3\CZE\REER\REERTOT99%20revis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drozd\Desktop\Vychodiska_ESA95_kody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.ROZPO&#268;TY%20VS+FR+VR\2013%20-%202015\Slovenia\SV%20MONITOR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ebugyi\AppData\Local\Microsoft\Windows\Temporary%20Internet%20Files\Content.Outlook\JG459QFK\Slovenia\SV%20MONITOR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Slovenia\SV%20MONITORa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.ROZPO&#268;TY%20VS+FR+VR\2013%20-%202015\DATA\C3\CZE\REAL\CZYWP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ebugyi\AppData\Local\Microsoft\Windows\Temporary%20Internet%20Files\Content.Outlook\JG459QFK\DATA\C3\CZE\REAL\CZYWP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CZE\REAL\CZYWP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CZE\REER\REERTOT99%20revis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WIN/Temporary%20Internet%20Files/OLKE156/Money/Monetary%20Conditions/mcichart_core_in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WIN\Temporary%20Internet%20Files\OLKE156\Money\Monetary%20Conditions\mcichart_core_inf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.ROZPO&#268;TY%20VS+FR+VR\2013%20-%202015\WIN\Temporary%20Internet%20Files\OLKE156\Money\Monetary%20Conditions\mcichart_core_inf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ebugyi\AppData\Local\Microsoft\Windows\Temporary%20Internet%20Files\Content.Outlook\JG459QFK\WIN\Temporary%20Internet%20Files\OLKE156\Money\Monetary%20Conditions\mcichart_core_inf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SVN/BOP/REER%20and%20competitiveness/Competitivenes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SVN\BOP\REER%20and%20competitiveness\Competitivenes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.ROZPO&#268;TY%20VS+FR+VR\2013%20-%202015\DATA\C3\SVN\BOP\REER%20and%20competitiveness\Competitiven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oldova/Oct2000mission/data/eff9911b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ebugyi\AppData\Local\Microsoft\Windows\Temporary%20Internet%20Files\Content.Outlook\JG459QFK\DATA\C3\SVN\BOP\REER%20and%20competitiveness\Competitivenes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.ROZPO&#268;TY%20VS+FR+VR\2013%20-%202015\Documents%20and%20Settings\lshoobridge\Local%20Settings\Temporary%20Internet%20Files\OLK10\Charts\Svk%20Charts%20Data%202005_curren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ebugyi\AppData\Local\Microsoft\Windows\Temporary%20Internet%20Files\Content.Outlook\JG459QFK\Documents%20and%20Settings\lshoobridge\Local%20Settings\Temporary%20Internet%20Files\OLK10\Charts\Svk%20Charts%20Data%202005_curre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lshoobridge\Local%20Settings\Temporary%20Internet%20Files\OLK10\Charts\Svk%20Charts%20Data%202005_curren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IN\Temporary%20Internet%20Files\OLK93A2\Macedonia\Missions\July2000\BriefingPaper\MacroframeworkJun0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.ROZPO&#268;TY%20VS+FR+VR\2013%20-%202015\DATA\C3\CZE\FIS\M-T%20fiscal%20June10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y%20Documents\moldova\Oct2000mission\data\eff9911b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ebugyi\AppData\Local\Microsoft\Windows\Temporary%20Internet%20Files\Content.Outlook\JG459QFK\DATA\C3\CZE\FIS\M-T%20fiscal%20June10%2020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CZE\FIS\M-T%20fiscal%20June10%2020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O2/MKD/REP/TABLES/red98/Mk-red98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O2\MKD\REP\TABLES\red98\Mk-red9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.ROZPO&#268;TY%20VS+FR+VR\2013%20-%202015\DATA\O2\MKD\REP\TABLES\red98\Mk-red98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ebugyi\AppData\Local\Microsoft\Windows\Temporary%20Internet%20Files\Content.Outlook\JG459QFK\DATA\O2\MKD\REP\TABLES\red98\Mk-red98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A/CRI/Dbase/Dinput/CRI-INPUT-ABOP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CA\CRI\Dbase\Dinput\CRI-INPUT-ABOP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SVK\Database\Debt%20service%20request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1_DANE/1_5_Vybor/EDV/2014_Zasadnutia/februar/Opatrenia%20RVS_201402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WE/NLD/WEO/Current/WEO138annual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.ROZPO&#268;TY%20VS+FR+VR\2013%20-%202015\Documents%20and%20Settings\dtzanninis\My%20Local%20Documents\Slovenia\CZE%20--%20Main%20Fiscal%20Fil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ebugyi\AppData\Local\Microsoft\Windows\Temporary%20Internet%20Files\Content.Outlook\JG459QFK\Documents%20and%20Settings\dtzanninis\My%20Local%20Documents\Slovenia\CZE%20--%20Main%20Fiscal%20File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dtzanninis\My%20Local%20Documents\Slovenia\CZE%20--%20Main%20Fiscal%20File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WE\NLD\WEO\Current\WEO138annu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 95_kody 2012_2017 (2)"/>
      <sheetName val="Vychodiska_ESA95_kody"/>
    </sheetNames>
    <definedNames>
      <definedName name="aaaaaaaaaaaaaa" refersTo="#ODKAZ!"/>
      <definedName name="bbbbbbbbbbbbbb" refersTo="#ODKAZ!"/>
      <definedName name="BFLD_DF" refersTo="#ODKAZ!"/>
      <definedName name="ggggggg" refersTo="#ODKAZ!"/>
      <definedName name="hhhhhhh" refersTo="#ODKAZ!"/>
      <definedName name="NTDD_RG" refersTo="#ODKAZ!"/>
      <definedName name="TTTTTTTTTTTT" refersTo="#ODKAZ!"/>
      <definedName name="UUUUUUUUUUU" refersTo="#ODKAZ!"/>
    </defined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 refreshError="1"/>
      <sheetData sheetId="2" refreshError="1"/>
      <sheetData sheetId="3" refreshError="1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84.389999389648437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101.33999633789062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1019.1599731445312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80.889999389648437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452.98001098632812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352.66000366210937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282.48001098632812</v>
          </cell>
          <cell r="C44" t="str">
            <v>n.a.</v>
          </cell>
          <cell r="D44">
            <v>64.580001831054687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184.85000610351562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84.389999389648437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101.33999633789062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1019.1599731445312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80.889999389648437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452.98001098632812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352.66000366210937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282.48001098632812</v>
          </cell>
          <cell r="C44" t="str">
            <v>n.a.</v>
          </cell>
          <cell r="D44">
            <v>64.580001831054687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184.85000610351562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84.389999389648437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101.33999633789062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1019.1599731445312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80.889999389648437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452.98001098632812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352.66000366210937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282.48001098632812</v>
          </cell>
          <cell r="C44" t="str">
            <v>n.a.</v>
          </cell>
          <cell r="D44">
            <v>64.580001831054687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184.85000610351562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-6237.1207885742187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#REF!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#REF!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#REF!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 refreshError="1"/>
      <sheetData sheetId="1" refreshError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 refreshError="1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</sheetNames>
    <sheetDataSet>
      <sheetData sheetId="0" refreshError="1"/>
      <sheetData sheetId="1" refreshError="1">
        <row r="20">
          <cell r="A20" t="str">
            <v>October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 refreshError="1"/>
      <sheetData sheetId="36" refreshError="1"/>
      <sheetData sheetId="3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  <sheetData sheetId="5" refreshError="1"/>
      <sheetData sheetId="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9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fpeter2"/>
      <sheetName val="Sheet1"/>
      <sheetName val="Sheet2"/>
      <sheetName val="Sheet3"/>
      <sheetName val="Debt service request"/>
    </sheetNames>
    <definedNames>
      <definedName name="NTDD_RG" refersTo="#ODKAZ!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atrenia_komentár"/>
      <sheetName val="Sekcia_IV_opatrenia"/>
      <sheetName val="Opatrenia_rozbitie(texty_spolu)"/>
      <sheetName val="Opatrenia_rozbitie_(texty)"/>
      <sheetName val="Opatrenia_rozbitie_(len príjmy)"/>
      <sheetName val="Aktualizacia_sep"/>
      <sheetName val="Aktualizacia_sep_vs_RVS_neuplne"/>
      <sheetName val="NOVA legislativa"/>
      <sheetName val="NOVA legislativa 2014"/>
      <sheetName val="Opatrenia_aktualne"/>
      <sheetName val="Opatrenia NPC (len ostatne)"/>
      <sheetName val="DANE_rozpocet_19%"/>
      <sheetName val="DANE_23%"/>
      <sheetName val="ostatne"/>
      <sheetName val="sumar"/>
      <sheetName val="sumar_23%"/>
      <sheetName val="Hárok1"/>
      <sheetName val="opatrenia_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M2">
            <v>0.67</v>
          </cell>
        </row>
        <row r="3">
          <cell r="M3">
            <v>0.219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#REF!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#REF!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#REF!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#REF!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#REF!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#REF!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#REF!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#REF!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Dec"/>
      <sheetName val="projections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#REF!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#REF!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#REF!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#REF!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#REF!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Sheet1"/>
      <sheetName val="01budg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 refreshError="1"/>
      <sheetData sheetId="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workbookViewId="0">
      <selection sqref="A1:E1"/>
    </sheetView>
  </sheetViews>
  <sheetFormatPr defaultRowHeight="15" x14ac:dyDescent="0.25"/>
  <cols>
    <col min="1" max="1" width="46.7109375" customWidth="1"/>
    <col min="2" max="5" width="14" customWidth="1"/>
  </cols>
  <sheetData>
    <row r="1" spans="1:5" ht="15.75" thickBot="1" x14ac:dyDescent="0.3">
      <c r="A1" s="501" t="s">
        <v>383</v>
      </c>
      <c r="B1" s="501"/>
      <c r="C1" s="501"/>
      <c r="D1" s="501"/>
      <c r="E1" s="501"/>
    </row>
    <row r="2" spans="1:5" x14ac:dyDescent="0.25">
      <c r="A2" s="502" t="s">
        <v>384</v>
      </c>
      <c r="B2" s="504" t="s">
        <v>385</v>
      </c>
      <c r="C2" s="505"/>
      <c r="D2" s="506" t="s">
        <v>386</v>
      </c>
      <c r="E2" s="507"/>
    </row>
    <row r="3" spans="1:5" x14ac:dyDescent="0.25">
      <c r="A3" s="503"/>
      <c r="B3" s="324" t="s">
        <v>387</v>
      </c>
      <c r="C3" s="325" t="s">
        <v>388</v>
      </c>
      <c r="D3" s="324" t="s">
        <v>387</v>
      </c>
      <c r="E3" s="324" t="s">
        <v>388</v>
      </c>
    </row>
    <row r="4" spans="1:5" ht="24" customHeight="1" x14ac:dyDescent="0.25">
      <c r="A4" s="326" t="s">
        <v>389</v>
      </c>
      <c r="B4" s="327">
        <v>10</v>
      </c>
      <c r="C4" s="495" t="s">
        <v>390</v>
      </c>
      <c r="D4" s="328" t="s">
        <v>391</v>
      </c>
      <c r="E4" s="497" t="s">
        <v>392</v>
      </c>
    </row>
    <row r="5" spans="1:5" x14ac:dyDescent="0.25">
      <c r="A5" s="326" t="s">
        <v>393</v>
      </c>
      <c r="B5" s="327" t="s">
        <v>394</v>
      </c>
      <c r="C5" s="495"/>
      <c r="D5" s="329" t="s">
        <v>395</v>
      </c>
      <c r="E5" s="497"/>
    </row>
    <row r="6" spans="1:5" ht="24" x14ac:dyDescent="0.25">
      <c r="A6" s="326" t="s">
        <v>396</v>
      </c>
      <c r="B6" s="327" t="s">
        <v>397</v>
      </c>
      <c r="C6" s="495"/>
      <c r="D6" s="329" t="s">
        <v>397</v>
      </c>
      <c r="E6" s="497"/>
    </row>
    <row r="7" spans="1:5" x14ac:dyDescent="0.25">
      <c r="A7" s="326" t="s">
        <v>398</v>
      </c>
      <c r="B7" s="327" t="s">
        <v>399</v>
      </c>
      <c r="C7" s="495"/>
      <c r="D7" s="329" t="s">
        <v>400</v>
      </c>
      <c r="E7" s="498"/>
    </row>
    <row r="8" spans="1:5" ht="15" customHeight="1" x14ac:dyDescent="0.25">
      <c r="A8" s="326" t="s">
        <v>401</v>
      </c>
      <c r="B8" s="495" t="s">
        <v>397</v>
      </c>
      <c r="C8" s="495"/>
      <c r="D8" s="508" t="s">
        <v>397</v>
      </c>
      <c r="E8" s="496" t="s">
        <v>402</v>
      </c>
    </row>
    <row r="9" spans="1:5" ht="24" x14ac:dyDescent="0.25">
      <c r="A9" s="326" t="s">
        <v>403</v>
      </c>
      <c r="B9" s="495"/>
      <c r="C9" s="495"/>
      <c r="D9" s="508"/>
      <c r="E9" s="497"/>
    </row>
    <row r="10" spans="1:5" x14ac:dyDescent="0.25">
      <c r="A10" s="326" t="s">
        <v>404</v>
      </c>
      <c r="B10" s="495"/>
      <c r="C10" s="495"/>
      <c r="D10" s="508"/>
      <c r="E10" s="498"/>
    </row>
    <row r="11" spans="1:5" ht="24" customHeight="1" x14ac:dyDescent="0.25">
      <c r="A11" s="326" t="s">
        <v>405</v>
      </c>
      <c r="B11" s="327">
        <v>400</v>
      </c>
      <c r="C11" s="495" t="s">
        <v>406</v>
      </c>
      <c r="D11" s="329" t="s">
        <v>407</v>
      </c>
      <c r="E11" s="496" t="s">
        <v>408</v>
      </c>
    </row>
    <row r="12" spans="1:5" x14ac:dyDescent="0.25">
      <c r="A12" s="326" t="s">
        <v>409</v>
      </c>
      <c r="B12" s="327" t="s">
        <v>410</v>
      </c>
      <c r="C12" s="495"/>
      <c r="D12" s="329">
        <v>68</v>
      </c>
      <c r="E12" s="497"/>
    </row>
    <row r="13" spans="1:5" ht="24" x14ac:dyDescent="0.25">
      <c r="A13" s="326" t="s">
        <v>411</v>
      </c>
      <c r="B13" s="327">
        <v>437</v>
      </c>
      <c r="C13" s="495"/>
      <c r="D13" s="329" t="s">
        <v>412</v>
      </c>
      <c r="E13" s="498"/>
    </row>
    <row r="14" spans="1:5" ht="15" customHeight="1" x14ac:dyDescent="0.25">
      <c r="A14" s="326" t="s">
        <v>413</v>
      </c>
      <c r="B14" s="327">
        <v>0</v>
      </c>
      <c r="C14" s="495"/>
      <c r="D14" s="329">
        <v>181</v>
      </c>
      <c r="E14" s="330" t="s">
        <v>414</v>
      </c>
    </row>
    <row r="15" spans="1:5" ht="24" x14ac:dyDescent="0.25">
      <c r="A15" s="326" t="s">
        <v>415</v>
      </c>
      <c r="B15" s="327" t="s">
        <v>410</v>
      </c>
      <c r="C15" s="495"/>
      <c r="D15" s="329" t="s">
        <v>410</v>
      </c>
      <c r="E15" s="330" t="s">
        <v>416</v>
      </c>
    </row>
    <row r="16" spans="1:5" ht="24" x14ac:dyDescent="0.25">
      <c r="A16" s="326" t="s">
        <v>417</v>
      </c>
      <c r="B16" s="327">
        <v>0</v>
      </c>
      <c r="C16" s="495"/>
      <c r="D16" s="329" t="s">
        <v>418</v>
      </c>
      <c r="E16" s="331"/>
    </row>
    <row r="17" spans="1:5" ht="24" x14ac:dyDescent="0.25">
      <c r="A17" s="332" t="s">
        <v>419</v>
      </c>
      <c r="B17" s="333" t="s">
        <v>387</v>
      </c>
      <c r="C17" s="334" t="s">
        <v>388</v>
      </c>
      <c r="D17" s="333" t="s">
        <v>387</v>
      </c>
      <c r="E17" s="335" t="s">
        <v>388</v>
      </c>
    </row>
    <row r="18" spans="1:5" ht="24" x14ac:dyDescent="0.25">
      <c r="A18" s="326" t="s">
        <v>420</v>
      </c>
      <c r="B18" s="329">
        <v>54</v>
      </c>
      <c r="C18" s="336"/>
      <c r="D18" s="337">
        <v>54</v>
      </c>
      <c r="E18" s="338"/>
    </row>
    <row r="19" spans="1:5" ht="24" x14ac:dyDescent="0.25">
      <c r="A19" s="326" t="s">
        <v>421</v>
      </c>
      <c r="B19" s="329" t="s">
        <v>410</v>
      </c>
      <c r="C19" s="339"/>
      <c r="D19" s="337" t="s">
        <v>410</v>
      </c>
      <c r="E19" s="338"/>
    </row>
    <row r="20" spans="1:5" ht="24" x14ac:dyDescent="0.25">
      <c r="A20" s="326" t="s">
        <v>422</v>
      </c>
      <c r="B20" s="329">
        <v>98</v>
      </c>
      <c r="C20" s="339"/>
      <c r="D20" s="337">
        <v>98</v>
      </c>
      <c r="E20" s="338"/>
    </row>
    <row r="21" spans="1:5" ht="24" x14ac:dyDescent="0.25">
      <c r="A21" s="326" t="s">
        <v>423</v>
      </c>
      <c r="B21" s="329">
        <v>160</v>
      </c>
      <c r="C21" s="340"/>
      <c r="D21" s="337">
        <v>160</v>
      </c>
      <c r="E21" s="341"/>
    </row>
    <row r="22" spans="1:5" ht="24.75" customHeight="1" x14ac:dyDescent="0.25">
      <c r="A22" s="499" t="s">
        <v>424</v>
      </c>
      <c r="B22" s="499"/>
      <c r="C22" s="499"/>
      <c r="D22" s="499"/>
      <c r="E22" s="342" t="s">
        <v>94</v>
      </c>
    </row>
    <row r="23" spans="1:5" x14ac:dyDescent="0.25">
      <c r="A23" s="500" t="s">
        <v>425</v>
      </c>
      <c r="B23" s="500"/>
      <c r="C23" s="500"/>
      <c r="D23" s="500"/>
      <c r="E23" s="500"/>
    </row>
    <row r="24" spans="1:5" x14ac:dyDescent="0.25">
      <c r="A24" s="500" t="s">
        <v>426</v>
      </c>
      <c r="B24" s="500"/>
      <c r="C24" s="500"/>
      <c r="D24" s="500"/>
      <c r="E24" s="500"/>
    </row>
    <row r="25" spans="1:5" x14ac:dyDescent="0.25">
      <c r="A25" s="500" t="s">
        <v>427</v>
      </c>
      <c r="B25" s="500"/>
      <c r="C25" s="500"/>
      <c r="D25" s="500"/>
      <c r="E25" s="500"/>
    </row>
    <row r="26" spans="1:5" ht="29.25" customHeight="1" x14ac:dyDescent="0.25">
      <c r="A26" s="494" t="s">
        <v>428</v>
      </c>
      <c r="B26" s="494"/>
      <c r="C26" s="494"/>
      <c r="D26" s="494"/>
      <c r="E26" s="494"/>
    </row>
  </sheetData>
  <mergeCells count="16">
    <mergeCell ref="A1:E1"/>
    <mergeCell ref="A2:A3"/>
    <mergeCell ref="B2:C2"/>
    <mergeCell ref="D2:E2"/>
    <mergeCell ref="C4:C10"/>
    <mergeCell ref="E4:E7"/>
    <mergeCell ref="B8:B10"/>
    <mergeCell ref="D8:D10"/>
    <mergeCell ref="E8:E10"/>
    <mergeCell ref="A26:E26"/>
    <mergeCell ref="C11:C16"/>
    <mergeCell ref="E11:E13"/>
    <mergeCell ref="A22:D22"/>
    <mergeCell ref="A23:E23"/>
    <mergeCell ref="A24:E24"/>
    <mergeCell ref="A25:E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showGridLines="0" workbookViewId="0">
      <selection sqref="A1:E1"/>
    </sheetView>
  </sheetViews>
  <sheetFormatPr defaultRowHeight="15" customHeight="1" x14ac:dyDescent="0.3"/>
  <cols>
    <col min="1" max="1" width="25" style="1" customWidth="1"/>
    <col min="2" max="7" width="9.140625" style="1"/>
    <col min="8" max="8" width="24.28515625" style="1" customWidth="1"/>
    <col min="9" max="16" width="9.140625" style="1" customWidth="1"/>
    <col min="17" max="16384" width="9.140625" style="1"/>
  </cols>
  <sheetData>
    <row r="1" spans="1:16" ht="15" customHeight="1" x14ac:dyDescent="0.3">
      <c r="A1" s="530" t="s">
        <v>172</v>
      </c>
      <c r="B1" s="530"/>
      <c r="C1" s="530"/>
      <c r="D1" s="530"/>
      <c r="E1" s="530"/>
      <c r="H1" s="530" t="s">
        <v>171</v>
      </c>
      <c r="I1" s="530"/>
      <c r="J1" s="530"/>
      <c r="K1" s="530"/>
      <c r="L1" s="530"/>
      <c r="M1" s="530"/>
      <c r="N1" s="530"/>
      <c r="O1" s="530"/>
      <c r="P1" s="530"/>
    </row>
    <row r="2" spans="1:16" ht="15" customHeight="1" x14ac:dyDescent="0.3">
      <c r="A2" s="17"/>
      <c r="B2" s="17">
        <v>2014</v>
      </c>
      <c r="C2" s="17">
        <v>2015</v>
      </c>
      <c r="D2" s="17">
        <v>2016</v>
      </c>
      <c r="E2" s="17">
        <v>2017</v>
      </c>
      <c r="H2" s="17"/>
      <c r="I2" s="532">
        <v>2014</v>
      </c>
      <c r="J2" s="532"/>
      <c r="K2" s="533">
        <v>2015</v>
      </c>
      <c r="L2" s="534"/>
      <c r="M2" s="533">
        <v>2016</v>
      </c>
      <c r="N2" s="534"/>
      <c r="O2" s="532">
        <v>2017</v>
      </c>
      <c r="P2" s="532"/>
    </row>
    <row r="3" spans="1:16" ht="15" customHeight="1" x14ac:dyDescent="0.3">
      <c r="A3" s="5" t="s">
        <v>72</v>
      </c>
      <c r="B3" s="3">
        <v>28309.646000000001</v>
      </c>
      <c r="C3" s="3">
        <v>28404.061000000002</v>
      </c>
      <c r="D3" s="3">
        <v>28536.79</v>
      </c>
      <c r="E3" s="3">
        <v>29346.687000000002</v>
      </c>
      <c r="H3" s="21"/>
      <c r="I3" s="23" t="s">
        <v>84</v>
      </c>
      <c r="J3" s="37" t="s">
        <v>85</v>
      </c>
      <c r="K3" s="24" t="s">
        <v>84</v>
      </c>
      <c r="L3" s="38" t="s">
        <v>85</v>
      </c>
      <c r="M3" s="24" t="s">
        <v>84</v>
      </c>
      <c r="N3" s="38" t="s">
        <v>85</v>
      </c>
      <c r="O3" s="23" t="s">
        <v>84</v>
      </c>
      <c r="P3" s="37" t="s">
        <v>85</v>
      </c>
    </row>
    <row r="4" spans="1:16" ht="15" customHeight="1" x14ac:dyDescent="0.3">
      <c r="A4" s="14" t="s">
        <v>73</v>
      </c>
      <c r="B4" s="3">
        <v>1387.9159999999999</v>
      </c>
      <c r="C4" s="3">
        <v>1364.992</v>
      </c>
      <c r="D4" s="3">
        <v>1089.585</v>
      </c>
      <c r="E4" s="3">
        <v>1389.558</v>
      </c>
      <c r="H4" s="5" t="s">
        <v>60</v>
      </c>
      <c r="I4" s="25">
        <v>1878.0500000000002</v>
      </c>
      <c r="J4" s="26">
        <f>I4/I4*100</f>
        <v>100</v>
      </c>
      <c r="K4" s="27">
        <v>2113.953</v>
      </c>
      <c r="L4" s="28">
        <f>K4/K4*100</f>
        <v>100</v>
      </c>
      <c r="M4" s="25">
        <v>1742.864</v>
      </c>
      <c r="N4" s="28">
        <f>M4/M4*100</f>
        <v>100</v>
      </c>
      <c r="O4" s="25">
        <v>1941.7639999999999</v>
      </c>
      <c r="P4" s="26">
        <f>O4/O4*100</f>
        <v>100</v>
      </c>
    </row>
    <row r="5" spans="1:16" ht="15" customHeight="1" x14ac:dyDescent="0.3">
      <c r="A5" s="14" t="s">
        <v>74</v>
      </c>
      <c r="B5" s="3">
        <v>639.84300000000007</v>
      </c>
      <c r="C5" s="3">
        <v>585.89499999999998</v>
      </c>
      <c r="D5" s="3">
        <v>425.75800000000004</v>
      </c>
      <c r="E5" s="3">
        <v>479.69799999999998</v>
      </c>
      <c r="H5" s="14" t="s">
        <v>73</v>
      </c>
      <c r="I5" s="25">
        <v>579.33299999999997</v>
      </c>
      <c r="J5" s="26">
        <f>I5/I4*100</f>
        <v>30.847581267804369</v>
      </c>
      <c r="K5" s="27">
        <v>824.28399999999999</v>
      </c>
      <c r="L5" s="28">
        <f>K5/K4*100</f>
        <v>38.992541461423222</v>
      </c>
      <c r="M5" s="25">
        <v>851.49599999999998</v>
      </c>
      <c r="N5" s="28">
        <f>M5/M4*100</f>
        <v>48.856135647990889</v>
      </c>
      <c r="O5" s="25">
        <v>1098.452</v>
      </c>
      <c r="P5" s="26">
        <f>O5/O4*100</f>
        <v>56.569799419496917</v>
      </c>
    </row>
    <row r="6" spans="1:16" ht="15" customHeight="1" x14ac:dyDescent="0.3">
      <c r="A6" s="14" t="s">
        <v>75</v>
      </c>
      <c r="B6" s="3">
        <v>1367.1960000000001</v>
      </c>
      <c r="C6" s="3">
        <v>1366.308</v>
      </c>
      <c r="D6" s="3">
        <v>1476.309</v>
      </c>
      <c r="E6" s="3">
        <v>1493.7149999999999</v>
      </c>
      <c r="H6" s="14" t="s">
        <v>74</v>
      </c>
      <c r="I6" s="29">
        <v>283.327</v>
      </c>
      <c r="J6" s="30">
        <f>I6/I4*100</f>
        <v>15.086233060887622</v>
      </c>
      <c r="K6" s="31">
        <v>322.577</v>
      </c>
      <c r="L6" s="32">
        <f>K6/K4*100</f>
        <v>15.259421567083089</v>
      </c>
      <c r="M6" s="29">
        <v>232.001</v>
      </c>
      <c r="N6" s="32">
        <f>M6/M4*100</f>
        <v>13.311480413847551</v>
      </c>
      <c r="O6" s="29">
        <v>276.63099999999997</v>
      </c>
      <c r="P6" s="30">
        <f>O6/O4*100</f>
        <v>14.246375975659245</v>
      </c>
    </row>
    <row r="7" spans="1:16" ht="15" customHeight="1" x14ac:dyDescent="0.3">
      <c r="A7" s="14" t="s">
        <v>76</v>
      </c>
      <c r="B7" s="3">
        <v>1476.5889999999999</v>
      </c>
      <c r="C7" s="3">
        <v>1458.1849999999999</v>
      </c>
      <c r="D7" s="3">
        <v>1490.325</v>
      </c>
      <c r="E7" s="3">
        <v>1542.2649999999999</v>
      </c>
      <c r="H7" s="22" t="s">
        <v>83</v>
      </c>
      <c r="I7" s="33">
        <f>I4-I5-I6</f>
        <v>1015.3900000000001</v>
      </c>
      <c r="J7" s="34">
        <f>I7/I4*100</f>
        <v>54.066185671308006</v>
      </c>
      <c r="K7" s="35">
        <f t="shared" ref="K7:O7" si="0">K4-K5-K6</f>
        <v>967.09199999999987</v>
      </c>
      <c r="L7" s="36">
        <f>K7/K4*100</f>
        <v>45.748036971493683</v>
      </c>
      <c r="M7" s="33">
        <f t="shared" si="0"/>
        <v>659.36700000000008</v>
      </c>
      <c r="N7" s="36">
        <f>M7/M4*100</f>
        <v>37.832383938161556</v>
      </c>
      <c r="O7" s="33">
        <f t="shared" si="0"/>
        <v>566.68099999999993</v>
      </c>
      <c r="P7" s="34">
        <f>O7/O4*100</f>
        <v>29.183824604843839</v>
      </c>
    </row>
    <row r="8" spans="1:16" ht="15" customHeight="1" x14ac:dyDescent="0.3">
      <c r="A8" s="16" t="s">
        <v>77</v>
      </c>
      <c r="B8" s="4">
        <v>671.29300000000001</v>
      </c>
      <c r="C8" s="4">
        <v>657.83400000000006</v>
      </c>
      <c r="D8" s="4">
        <v>730.56399999999996</v>
      </c>
      <c r="E8" s="4">
        <v>690.38099999999997</v>
      </c>
      <c r="M8" s="531" t="s">
        <v>82</v>
      </c>
      <c r="N8" s="531"/>
      <c r="O8" s="531"/>
      <c r="P8" s="531"/>
    </row>
    <row r="9" spans="1:16" ht="15" customHeight="1" x14ac:dyDescent="0.3">
      <c r="A9" s="19" t="s">
        <v>71</v>
      </c>
      <c r="B9" s="20">
        <f>B3-SUM(B4:B8)</f>
        <v>22766.809000000001</v>
      </c>
      <c r="C9" s="20">
        <f>C3-SUM(C4:C8)</f>
        <v>22970.847000000002</v>
      </c>
      <c r="D9" s="20">
        <f>D3-SUM(D4:D8)</f>
        <v>23324.249</v>
      </c>
      <c r="E9" s="20">
        <f>E3-SUM(E4:E8)</f>
        <v>23751.070000000003</v>
      </c>
      <c r="F9" s="9"/>
    </row>
    <row r="10" spans="1:16" ht="15" customHeight="1" x14ac:dyDescent="0.3">
      <c r="A10" s="15" t="s">
        <v>78</v>
      </c>
      <c r="B10" s="5"/>
      <c r="C10" s="6">
        <f>(C9/B9-1)*100</f>
        <v>0.89620815986992675</v>
      </c>
      <c r="D10" s="6">
        <f>(D9/C9-1)*100</f>
        <v>1.5384804922517592</v>
      </c>
      <c r="E10" s="6">
        <f>(E9/D9-1)*100</f>
        <v>1.8299453071350946</v>
      </c>
      <c r="F10" s="9"/>
      <c r="G10" s="2"/>
    </row>
    <row r="11" spans="1:16" ht="15" customHeight="1" x14ac:dyDescent="0.3">
      <c r="A11" s="14" t="s">
        <v>79</v>
      </c>
      <c r="B11" s="3">
        <v>9840.0259999999998</v>
      </c>
      <c r="C11" s="3">
        <v>9866.4360000000052</v>
      </c>
      <c r="D11" s="3">
        <v>10051.157000000001</v>
      </c>
      <c r="E11" s="3">
        <v>10086.986000000001</v>
      </c>
      <c r="F11" s="9"/>
      <c r="G11" s="12"/>
    </row>
    <row r="12" spans="1:16" ht="15" customHeight="1" x14ac:dyDescent="0.3">
      <c r="A12" s="15" t="s">
        <v>78</v>
      </c>
      <c r="B12" s="5"/>
      <c r="C12" s="6">
        <f>(C11/B11-1)*100</f>
        <v>0.26839359977306465</v>
      </c>
      <c r="D12" s="6">
        <f>(D11/C11-1)*100</f>
        <v>1.8722160666728715</v>
      </c>
      <c r="E12" s="6">
        <f>(E11/D11-1)*100</f>
        <v>0.35646642471109935</v>
      </c>
      <c r="G12" s="12"/>
    </row>
    <row r="13" spans="1:16" ht="15" customHeight="1" x14ac:dyDescent="0.3">
      <c r="A13" s="14" t="s">
        <v>80</v>
      </c>
      <c r="B13" s="3">
        <v>11911.392999999998</v>
      </c>
      <c r="C13" s="3">
        <v>12137.319</v>
      </c>
      <c r="D13" s="3">
        <v>12613.724999999999</v>
      </c>
      <c r="E13" s="3">
        <v>13097.403</v>
      </c>
      <c r="G13" s="12"/>
    </row>
    <row r="14" spans="1:16" ht="15" customHeight="1" x14ac:dyDescent="0.3">
      <c r="A14" s="15" t="s">
        <v>78</v>
      </c>
      <c r="B14" s="5"/>
      <c r="C14" s="6">
        <f>(C13/B13-1)*100</f>
        <v>1.8967219031392979</v>
      </c>
      <c r="D14" s="6">
        <f>(D13/C13-1)*100</f>
        <v>3.925133713631479</v>
      </c>
      <c r="E14" s="6">
        <f>(E13/D13-1)*100</f>
        <v>3.8345373789265391</v>
      </c>
      <c r="G14" s="12"/>
    </row>
    <row r="15" spans="1:16" ht="15" customHeight="1" x14ac:dyDescent="0.3">
      <c r="A15" s="14" t="s">
        <v>81</v>
      </c>
      <c r="B15" s="3">
        <v>1015.3900000000001</v>
      </c>
      <c r="C15" s="3">
        <v>967.09199999999987</v>
      </c>
      <c r="D15" s="3">
        <v>659.36699999999996</v>
      </c>
      <c r="E15" s="3">
        <v>566.68099999999993</v>
      </c>
      <c r="G15" s="12"/>
    </row>
    <row r="16" spans="1:16" ht="15" customHeight="1" x14ac:dyDescent="0.3">
      <c r="A16" s="13" t="s">
        <v>78</v>
      </c>
      <c r="B16" s="7"/>
      <c r="C16" s="8">
        <f>(C15/B15-1)*100</f>
        <v>-4.7565959877485682</v>
      </c>
      <c r="D16" s="8">
        <f>(D15/C15-1)*100</f>
        <v>-31.819620056830168</v>
      </c>
      <c r="E16" s="8">
        <f>(E15/D15-1)*100</f>
        <v>-14.056815096903552</v>
      </c>
      <c r="G16" s="12"/>
    </row>
    <row r="17" spans="1:7" ht="15" customHeight="1" x14ac:dyDescent="0.3">
      <c r="A17" s="18"/>
      <c r="B17" s="18"/>
      <c r="C17" s="531" t="s">
        <v>82</v>
      </c>
      <c r="D17" s="531"/>
      <c r="E17" s="531"/>
      <c r="G17" s="2"/>
    </row>
    <row r="18" spans="1:7" ht="15" customHeight="1" x14ac:dyDescent="0.3">
      <c r="A18" s="10"/>
      <c r="B18" s="10"/>
      <c r="C18" s="11"/>
      <c r="D18" s="11"/>
      <c r="E18" s="11"/>
      <c r="F18" s="11"/>
      <c r="G18" s="2"/>
    </row>
  </sheetData>
  <mergeCells count="8">
    <mergeCell ref="H1:P1"/>
    <mergeCell ref="A1:E1"/>
    <mergeCell ref="C17:E17"/>
    <mergeCell ref="I2:J2"/>
    <mergeCell ref="K2:L2"/>
    <mergeCell ref="M2:N2"/>
    <mergeCell ref="O2:P2"/>
    <mergeCell ref="M8:P8"/>
  </mergeCells>
  <pageMargins left="0" right="0" top="0" bottom="0" header="0" footer="0"/>
  <pageSetup paperSize="9" scale="22" orientation="portrait" r:id="rId1"/>
  <headerFooter alignWithMargins="0"/>
  <ignoredErrors>
    <ignoredError sqref="J7:T7 J9:T10 J8:L8 N8:T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>
      <selection sqref="A1:K1"/>
    </sheetView>
  </sheetViews>
  <sheetFormatPr defaultRowHeight="12.75" x14ac:dyDescent="0.2"/>
  <cols>
    <col min="1" max="1" width="20" style="151" customWidth="1"/>
    <col min="2" max="256" width="9.140625" style="151"/>
    <col min="257" max="257" width="20" style="151" customWidth="1"/>
    <col min="258" max="512" width="9.140625" style="151"/>
    <col min="513" max="513" width="20" style="151" customWidth="1"/>
    <col min="514" max="768" width="9.140625" style="151"/>
    <col min="769" max="769" width="20" style="151" customWidth="1"/>
    <col min="770" max="1024" width="9.140625" style="151"/>
    <col min="1025" max="1025" width="20" style="151" customWidth="1"/>
    <col min="1026" max="1280" width="9.140625" style="151"/>
    <col min="1281" max="1281" width="20" style="151" customWidth="1"/>
    <col min="1282" max="1536" width="9.140625" style="151"/>
    <col min="1537" max="1537" width="20" style="151" customWidth="1"/>
    <col min="1538" max="1792" width="9.140625" style="151"/>
    <col min="1793" max="1793" width="20" style="151" customWidth="1"/>
    <col min="1794" max="2048" width="9.140625" style="151"/>
    <col min="2049" max="2049" width="20" style="151" customWidth="1"/>
    <col min="2050" max="2304" width="9.140625" style="151"/>
    <col min="2305" max="2305" width="20" style="151" customWidth="1"/>
    <col min="2306" max="2560" width="9.140625" style="151"/>
    <col min="2561" max="2561" width="20" style="151" customWidth="1"/>
    <col min="2562" max="2816" width="9.140625" style="151"/>
    <col min="2817" max="2817" width="20" style="151" customWidth="1"/>
    <col min="2818" max="3072" width="9.140625" style="151"/>
    <col min="3073" max="3073" width="20" style="151" customWidth="1"/>
    <col min="3074" max="3328" width="9.140625" style="151"/>
    <col min="3329" max="3329" width="20" style="151" customWidth="1"/>
    <col min="3330" max="3584" width="9.140625" style="151"/>
    <col min="3585" max="3585" width="20" style="151" customWidth="1"/>
    <col min="3586" max="3840" width="9.140625" style="151"/>
    <col min="3841" max="3841" width="20" style="151" customWidth="1"/>
    <col min="3842" max="4096" width="9.140625" style="151"/>
    <col min="4097" max="4097" width="20" style="151" customWidth="1"/>
    <col min="4098" max="4352" width="9.140625" style="151"/>
    <col min="4353" max="4353" width="20" style="151" customWidth="1"/>
    <col min="4354" max="4608" width="9.140625" style="151"/>
    <col min="4609" max="4609" width="20" style="151" customWidth="1"/>
    <col min="4610" max="4864" width="9.140625" style="151"/>
    <col min="4865" max="4865" width="20" style="151" customWidth="1"/>
    <col min="4866" max="5120" width="9.140625" style="151"/>
    <col min="5121" max="5121" width="20" style="151" customWidth="1"/>
    <col min="5122" max="5376" width="9.140625" style="151"/>
    <col min="5377" max="5377" width="20" style="151" customWidth="1"/>
    <col min="5378" max="5632" width="9.140625" style="151"/>
    <col min="5633" max="5633" width="20" style="151" customWidth="1"/>
    <col min="5634" max="5888" width="9.140625" style="151"/>
    <col min="5889" max="5889" width="20" style="151" customWidth="1"/>
    <col min="5890" max="6144" width="9.140625" style="151"/>
    <col min="6145" max="6145" width="20" style="151" customWidth="1"/>
    <col min="6146" max="6400" width="9.140625" style="151"/>
    <col min="6401" max="6401" width="20" style="151" customWidth="1"/>
    <col min="6402" max="6656" width="9.140625" style="151"/>
    <col min="6657" max="6657" width="20" style="151" customWidth="1"/>
    <col min="6658" max="6912" width="9.140625" style="151"/>
    <col min="6913" max="6913" width="20" style="151" customWidth="1"/>
    <col min="6914" max="7168" width="9.140625" style="151"/>
    <col min="7169" max="7169" width="20" style="151" customWidth="1"/>
    <col min="7170" max="7424" width="9.140625" style="151"/>
    <col min="7425" max="7425" width="20" style="151" customWidth="1"/>
    <col min="7426" max="7680" width="9.140625" style="151"/>
    <col min="7681" max="7681" width="20" style="151" customWidth="1"/>
    <col min="7682" max="7936" width="9.140625" style="151"/>
    <col min="7937" max="7937" width="20" style="151" customWidth="1"/>
    <col min="7938" max="8192" width="9.140625" style="151"/>
    <col min="8193" max="8193" width="20" style="151" customWidth="1"/>
    <col min="8194" max="8448" width="9.140625" style="151"/>
    <col min="8449" max="8449" width="20" style="151" customWidth="1"/>
    <col min="8450" max="8704" width="9.140625" style="151"/>
    <col min="8705" max="8705" width="20" style="151" customWidth="1"/>
    <col min="8706" max="8960" width="9.140625" style="151"/>
    <col min="8961" max="8961" width="20" style="151" customWidth="1"/>
    <col min="8962" max="9216" width="9.140625" style="151"/>
    <col min="9217" max="9217" width="20" style="151" customWidth="1"/>
    <col min="9218" max="9472" width="9.140625" style="151"/>
    <col min="9473" max="9473" width="20" style="151" customWidth="1"/>
    <col min="9474" max="9728" width="9.140625" style="151"/>
    <col min="9729" max="9729" width="20" style="151" customWidth="1"/>
    <col min="9730" max="9984" width="9.140625" style="151"/>
    <col min="9985" max="9985" width="20" style="151" customWidth="1"/>
    <col min="9986" max="10240" width="9.140625" style="151"/>
    <col min="10241" max="10241" width="20" style="151" customWidth="1"/>
    <col min="10242" max="10496" width="9.140625" style="151"/>
    <col min="10497" max="10497" width="20" style="151" customWidth="1"/>
    <col min="10498" max="10752" width="9.140625" style="151"/>
    <col min="10753" max="10753" width="20" style="151" customWidth="1"/>
    <col min="10754" max="11008" width="9.140625" style="151"/>
    <col min="11009" max="11009" width="20" style="151" customWidth="1"/>
    <col min="11010" max="11264" width="9.140625" style="151"/>
    <col min="11265" max="11265" width="20" style="151" customWidth="1"/>
    <col min="11266" max="11520" width="9.140625" style="151"/>
    <col min="11521" max="11521" width="20" style="151" customWidth="1"/>
    <col min="11522" max="11776" width="9.140625" style="151"/>
    <col min="11777" max="11777" width="20" style="151" customWidth="1"/>
    <col min="11778" max="12032" width="9.140625" style="151"/>
    <col min="12033" max="12033" width="20" style="151" customWidth="1"/>
    <col min="12034" max="12288" width="9.140625" style="151"/>
    <col min="12289" max="12289" width="20" style="151" customWidth="1"/>
    <col min="12290" max="12544" width="9.140625" style="151"/>
    <col min="12545" max="12545" width="20" style="151" customWidth="1"/>
    <col min="12546" max="12800" width="9.140625" style="151"/>
    <col min="12801" max="12801" width="20" style="151" customWidth="1"/>
    <col min="12802" max="13056" width="9.140625" style="151"/>
    <col min="13057" max="13057" width="20" style="151" customWidth="1"/>
    <col min="13058" max="13312" width="9.140625" style="151"/>
    <col min="13313" max="13313" width="20" style="151" customWidth="1"/>
    <col min="13314" max="13568" width="9.140625" style="151"/>
    <col min="13569" max="13569" width="20" style="151" customWidth="1"/>
    <col min="13570" max="13824" width="9.140625" style="151"/>
    <col min="13825" max="13825" width="20" style="151" customWidth="1"/>
    <col min="13826" max="14080" width="9.140625" style="151"/>
    <col min="14081" max="14081" width="20" style="151" customWidth="1"/>
    <col min="14082" max="14336" width="9.140625" style="151"/>
    <col min="14337" max="14337" width="20" style="151" customWidth="1"/>
    <col min="14338" max="14592" width="9.140625" style="151"/>
    <col min="14593" max="14593" width="20" style="151" customWidth="1"/>
    <col min="14594" max="14848" width="9.140625" style="151"/>
    <col min="14849" max="14849" width="20" style="151" customWidth="1"/>
    <col min="14850" max="15104" width="9.140625" style="151"/>
    <col min="15105" max="15105" width="20" style="151" customWidth="1"/>
    <col min="15106" max="15360" width="9.140625" style="151"/>
    <col min="15361" max="15361" width="20" style="151" customWidth="1"/>
    <col min="15362" max="15616" width="9.140625" style="151"/>
    <col min="15617" max="15617" width="20" style="151" customWidth="1"/>
    <col min="15618" max="15872" width="9.140625" style="151"/>
    <col min="15873" max="15873" width="20" style="151" customWidth="1"/>
    <col min="15874" max="16128" width="9.140625" style="151"/>
    <col min="16129" max="16129" width="20" style="151" customWidth="1"/>
    <col min="16130" max="16384" width="9.140625" style="151"/>
  </cols>
  <sheetData>
    <row r="1" spans="1:11" x14ac:dyDescent="0.2">
      <c r="A1" s="535" t="s">
        <v>190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</row>
    <row r="2" spans="1:11" x14ac:dyDescent="0.2">
      <c r="A2" s="194" t="s">
        <v>191</v>
      </c>
      <c r="B2" s="195">
        <v>2009</v>
      </c>
      <c r="C2" s="195">
        <v>2010</v>
      </c>
      <c r="D2" s="195">
        <v>2011</v>
      </c>
      <c r="E2" s="195" t="s">
        <v>192</v>
      </c>
      <c r="F2" s="195" t="s">
        <v>193</v>
      </c>
      <c r="G2" s="195" t="s">
        <v>194</v>
      </c>
      <c r="H2" s="195" t="s">
        <v>195</v>
      </c>
      <c r="I2" s="195" t="s">
        <v>196</v>
      </c>
      <c r="J2" s="195" t="s">
        <v>197</v>
      </c>
      <c r="K2" s="195" t="s">
        <v>198</v>
      </c>
    </row>
    <row r="3" spans="1:11" x14ac:dyDescent="0.2">
      <c r="A3" s="196" t="s">
        <v>199</v>
      </c>
      <c r="B3" s="197">
        <v>414260</v>
      </c>
      <c r="C3" s="197">
        <v>439305</v>
      </c>
      <c r="D3" s="197">
        <v>411852</v>
      </c>
      <c r="E3" s="197">
        <v>415416</v>
      </c>
      <c r="F3" s="197">
        <v>434354</v>
      </c>
      <c r="G3" s="197">
        <v>478000</v>
      </c>
      <c r="H3" s="197">
        <v>473000</v>
      </c>
      <c r="I3" s="197">
        <v>480000</v>
      </c>
      <c r="J3" s="198">
        <v>454155</v>
      </c>
      <c r="K3" s="197">
        <v>-23845</v>
      </c>
    </row>
    <row r="4" spans="1:11" x14ac:dyDescent="0.2">
      <c r="A4" s="196" t="s">
        <v>200</v>
      </c>
      <c r="B4" s="197">
        <v>1148097</v>
      </c>
      <c r="C4" s="197">
        <v>1425801</v>
      </c>
      <c r="D4" s="197">
        <v>1453242</v>
      </c>
      <c r="E4" s="197">
        <v>1309531</v>
      </c>
      <c r="F4" s="197">
        <v>1256826</v>
      </c>
      <c r="G4" s="197">
        <v>1097911</v>
      </c>
      <c r="H4" s="197">
        <v>1059924</v>
      </c>
      <c r="I4" s="197">
        <v>822500</v>
      </c>
      <c r="J4" s="199"/>
      <c r="K4" s="200"/>
    </row>
    <row r="5" spans="1:11" x14ac:dyDescent="0.2">
      <c r="A5" s="196" t="s">
        <v>201</v>
      </c>
      <c r="B5" s="197">
        <v>1209227</v>
      </c>
      <c r="C5" s="197">
        <v>1247587</v>
      </c>
      <c r="D5" s="197">
        <v>1278602</v>
      </c>
      <c r="E5" s="197">
        <v>1307153</v>
      </c>
      <c r="F5" s="197">
        <v>1372623</v>
      </c>
      <c r="G5" s="197">
        <v>1275821</v>
      </c>
      <c r="H5" s="197">
        <v>1275821</v>
      </c>
      <c r="I5" s="197">
        <v>1275821</v>
      </c>
      <c r="J5" s="198">
        <v>1372623</v>
      </c>
      <c r="K5" s="197">
        <v>96802</v>
      </c>
    </row>
    <row r="6" spans="1:11" x14ac:dyDescent="0.2">
      <c r="A6" s="196" t="s">
        <v>202</v>
      </c>
      <c r="B6" s="197">
        <v>948484</v>
      </c>
      <c r="C6" s="197">
        <v>946540</v>
      </c>
      <c r="D6" s="197">
        <v>940606</v>
      </c>
      <c r="E6" s="197">
        <v>946193</v>
      </c>
      <c r="F6" s="197">
        <v>947768</v>
      </c>
      <c r="G6" s="197">
        <v>874228</v>
      </c>
      <c r="H6" s="197">
        <v>901632</v>
      </c>
      <c r="I6" s="197">
        <v>916233</v>
      </c>
      <c r="J6" s="198">
        <v>947768</v>
      </c>
      <c r="K6" s="197">
        <v>73540</v>
      </c>
    </row>
    <row r="7" spans="1:11" x14ac:dyDescent="0.2">
      <c r="A7" s="196" t="s">
        <v>203</v>
      </c>
      <c r="B7" s="197">
        <v>360296</v>
      </c>
      <c r="C7" s="197">
        <v>361199</v>
      </c>
      <c r="D7" s="197">
        <v>354451</v>
      </c>
      <c r="E7" s="197">
        <v>371871</v>
      </c>
      <c r="F7" s="197">
        <v>390287</v>
      </c>
      <c r="G7" s="197">
        <v>375791</v>
      </c>
      <c r="H7" s="197">
        <v>383307</v>
      </c>
      <c r="I7" s="197">
        <v>390973</v>
      </c>
      <c r="J7" s="199"/>
      <c r="K7" s="200"/>
    </row>
    <row r="8" spans="1:11" x14ac:dyDescent="0.2">
      <c r="A8" s="196" t="s">
        <v>204</v>
      </c>
      <c r="B8" s="197">
        <v>860169</v>
      </c>
      <c r="C8" s="197">
        <v>1105384</v>
      </c>
      <c r="D8" s="197">
        <v>861541</v>
      </c>
      <c r="E8" s="197">
        <v>665802</v>
      </c>
      <c r="F8" s="197">
        <v>576384</v>
      </c>
      <c r="G8" s="197">
        <v>750578</v>
      </c>
      <c r="H8" s="197">
        <v>553149</v>
      </c>
      <c r="I8" s="197">
        <v>508882</v>
      </c>
      <c r="J8" s="199"/>
      <c r="K8" s="200"/>
    </row>
    <row r="9" spans="1:11" x14ac:dyDescent="0.2">
      <c r="A9" s="194" t="s">
        <v>205</v>
      </c>
      <c r="B9" s="195">
        <v>2009</v>
      </c>
      <c r="C9" s="195">
        <v>2010</v>
      </c>
      <c r="D9" s="195">
        <v>2011</v>
      </c>
      <c r="E9" s="195" t="s">
        <v>192</v>
      </c>
      <c r="F9" s="195" t="s">
        <v>193</v>
      </c>
      <c r="G9" s="195" t="s">
        <v>194</v>
      </c>
      <c r="H9" s="195" t="s">
        <v>195</v>
      </c>
      <c r="I9" s="195" t="s">
        <v>196</v>
      </c>
      <c r="J9" s="199"/>
      <c r="K9" s="200"/>
    </row>
    <row r="10" spans="1:11" x14ac:dyDescent="0.2">
      <c r="A10" s="196" t="s">
        <v>199</v>
      </c>
      <c r="B10" s="201" t="s">
        <v>206</v>
      </c>
      <c r="C10" s="201" t="s">
        <v>207</v>
      </c>
      <c r="D10" s="201" t="s">
        <v>208</v>
      </c>
      <c r="E10" s="201" t="s">
        <v>209</v>
      </c>
      <c r="F10" s="201" t="s">
        <v>210</v>
      </c>
      <c r="G10" s="201" t="s">
        <v>211</v>
      </c>
      <c r="H10" s="201" t="s">
        <v>212</v>
      </c>
      <c r="I10" s="201" t="s">
        <v>213</v>
      </c>
      <c r="J10" s="199"/>
      <c r="K10" s="200"/>
    </row>
    <row r="11" spans="1:11" x14ac:dyDescent="0.2">
      <c r="A11" s="196" t="s">
        <v>200</v>
      </c>
      <c r="B11" s="201" t="s">
        <v>214</v>
      </c>
      <c r="C11" s="201" t="s">
        <v>215</v>
      </c>
      <c r="D11" s="201" t="s">
        <v>216</v>
      </c>
      <c r="E11" s="201" t="s">
        <v>217</v>
      </c>
      <c r="F11" s="201" t="s">
        <v>218</v>
      </c>
      <c r="G11" s="201" t="s">
        <v>219</v>
      </c>
      <c r="H11" s="201" t="s">
        <v>220</v>
      </c>
      <c r="I11" s="201" t="s">
        <v>221</v>
      </c>
      <c r="J11" s="199"/>
      <c r="K11" s="200"/>
    </row>
    <row r="12" spans="1:11" x14ac:dyDescent="0.2">
      <c r="A12" s="196" t="s">
        <v>201</v>
      </c>
      <c r="B12" s="201" t="s">
        <v>222</v>
      </c>
      <c r="C12" s="201" t="s">
        <v>223</v>
      </c>
      <c r="D12" s="201" t="s">
        <v>224</v>
      </c>
      <c r="E12" s="201" t="s">
        <v>225</v>
      </c>
      <c r="F12" s="201" t="s">
        <v>226</v>
      </c>
      <c r="G12" s="202" t="s">
        <v>227</v>
      </c>
      <c r="H12" s="201" t="s">
        <v>228</v>
      </c>
      <c r="I12" s="201" t="s">
        <v>228</v>
      </c>
      <c r="J12" s="199"/>
      <c r="K12" s="200"/>
    </row>
    <row r="13" spans="1:11" x14ac:dyDescent="0.2">
      <c r="A13" s="196" t="s">
        <v>202</v>
      </c>
      <c r="B13" s="201" t="s">
        <v>229</v>
      </c>
      <c r="C13" s="201" t="s">
        <v>230</v>
      </c>
      <c r="D13" s="201" t="s">
        <v>231</v>
      </c>
      <c r="E13" s="201" t="s">
        <v>232</v>
      </c>
      <c r="F13" s="201" t="s">
        <v>233</v>
      </c>
      <c r="G13" s="202" t="s">
        <v>234</v>
      </c>
      <c r="H13" s="201" t="s">
        <v>235</v>
      </c>
      <c r="I13" s="201" t="s">
        <v>236</v>
      </c>
      <c r="J13" s="199"/>
      <c r="K13" s="200"/>
    </row>
    <row r="14" spans="1:11" x14ac:dyDescent="0.2">
      <c r="A14" s="196" t="s">
        <v>203</v>
      </c>
      <c r="B14" s="201" t="s">
        <v>237</v>
      </c>
      <c r="C14" s="201" t="s">
        <v>238</v>
      </c>
      <c r="D14" s="201" t="s">
        <v>239</v>
      </c>
      <c r="E14" s="201" t="s">
        <v>240</v>
      </c>
      <c r="F14" s="201" t="s">
        <v>226</v>
      </c>
      <c r="G14" s="201" t="s">
        <v>241</v>
      </c>
      <c r="H14" s="201" t="s">
        <v>242</v>
      </c>
      <c r="I14" s="201" t="s">
        <v>242</v>
      </c>
      <c r="J14" s="199"/>
      <c r="K14" s="200"/>
    </row>
    <row r="15" spans="1:11" ht="13.5" thickBot="1" x14ac:dyDescent="0.25">
      <c r="A15" s="203" t="s">
        <v>204</v>
      </c>
      <c r="B15" s="204" t="s">
        <v>243</v>
      </c>
      <c r="C15" s="204" t="s">
        <v>244</v>
      </c>
      <c r="D15" s="204" t="s">
        <v>245</v>
      </c>
      <c r="E15" s="204" t="s">
        <v>246</v>
      </c>
      <c r="F15" s="204" t="s">
        <v>247</v>
      </c>
      <c r="G15" s="204" t="s">
        <v>248</v>
      </c>
      <c r="H15" s="204" t="s">
        <v>249</v>
      </c>
      <c r="I15" s="204" t="s">
        <v>250</v>
      </c>
      <c r="J15" s="205"/>
      <c r="K15" s="206"/>
    </row>
    <row r="16" spans="1:11" ht="13.5" thickBot="1" x14ac:dyDescent="0.25">
      <c r="A16" s="536" t="s">
        <v>251</v>
      </c>
      <c r="B16" s="536"/>
      <c r="C16" s="536"/>
      <c r="D16" s="536"/>
      <c r="E16" s="536"/>
      <c r="F16" s="536"/>
      <c r="G16" s="203"/>
      <c r="H16" s="203"/>
      <c r="I16" s="203"/>
      <c r="J16" s="207"/>
      <c r="K16" s="208">
        <v>194188</v>
      </c>
    </row>
    <row r="17" spans="1:11" x14ac:dyDescent="0.2">
      <c r="A17" s="537" t="s">
        <v>252</v>
      </c>
      <c r="B17" s="537"/>
      <c r="C17" s="537"/>
      <c r="D17" s="537"/>
      <c r="E17" s="537"/>
      <c r="F17" s="537"/>
      <c r="G17" s="196"/>
      <c r="H17" s="196"/>
      <c r="I17" s="196"/>
      <c r="J17" s="538" t="s">
        <v>94</v>
      </c>
      <c r="K17" s="538"/>
    </row>
  </sheetData>
  <mergeCells count="4">
    <mergeCell ref="A1:K1"/>
    <mergeCell ref="A16:F16"/>
    <mergeCell ref="A17:F17"/>
    <mergeCell ref="J17:K17"/>
  </mergeCells>
  <pageMargins left="0.7" right="0.7" top="0.75" bottom="0.75" header="0.3" footer="0.3"/>
  <ignoredErrors>
    <ignoredError sqref="B10:I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>
      <selection sqref="A1:K1"/>
    </sheetView>
  </sheetViews>
  <sheetFormatPr defaultRowHeight="12.75" x14ac:dyDescent="0.2"/>
  <cols>
    <col min="1" max="1" width="23.140625" style="151" customWidth="1"/>
    <col min="2" max="2" width="10.28515625" style="151" customWidth="1"/>
    <col min="3" max="3" width="11" style="151" customWidth="1"/>
    <col min="4" max="4" width="10.5703125" style="151" customWidth="1"/>
    <col min="5" max="256" width="9.140625" style="151"/>
    <col min="257" max="257" width="23.140625" style="151" customWidth="1"/>
    <col min="258" max="258" width="10.28515625" style="151" customWidth="1"/>
    <col min="259" max="259" width="11" style="151" customWidth="1"/>
    <col min="260" max="260" width="10.5703125" style="151" customWidth="1"/>
    <col min="261" max="512" width="9.140625" style="151"/>
    <col min="513" max="513" width="23.140625" style="151" customWidth="1"/>
    <col min="514" max="514" width="10.28515625" style="151" customWidth="1"/>
    <col min="515" max="515" width="11" style="151" customWidth="1"/>
    <col min="516" max="516" width="10.5703125" style="151" customWidth="1"/>
    <col min="517" max="768" width="9.140625" style="151"/>
    <col min="769" max="769" width="23.140625" style="151" customWidth="1"/>
    <col min="770" max="770" width="10.28515625" style="151" customWidth="1"/>
    <col min="771" max="771" width="11" style="151" customWidth="1"/>
    <col min="772" max="772" width="10.5703125" style="151" customWidth="1"/>
    <col min="773" max="1024" width="9.140625" style="151"/>
    <col min="1025" max="1025" width="23.140625" style="151" customWidth="1"/>
    <col min="1026" max="1026" width="10.28515625" style="151" customWidth="1"/>
    <col min="1027" max="1027" width="11" style="151" customWidth="1"/>
    <col min="1028" max="1028" width="10.5703125" style="151" customWidth="1"/>
    <col min="1029" max="1280" width="9.140625" style="151"/>
    <col min="1281" max="1281" width="23.140625" style="151" customWidth="1"/>
    <col min="1282" max="1282" width="10.28515625" style="151" customWidth="1"/>
    <col min="1283" max="1283" width="11" style="151" customWidth="1"/>
    <col min="1284" max="1284" width="10.5703125" style="151" customWidth="1"/>
    <col min="1285" max="1536" width="9.140625" style="151"/>
    <col min="1537" max="1537" width="23.140625" style="151" customWidth="1"/>
    <col min="1538" max="1538" width="10.28515625" style="151" customWidth="1"/>
    <col min="1539" max="1539" width="11" style="151" customWidth="1"/>
    <col min="1540" max="1540" width="10.5703125" style="151" customWidth="1"/>
    <col min="1541" max="1792" width="9.140625" style="151"/>
    <col min="1793" max="1793" width="23.140625" style="151" customWidth="1"/>
    <col min="1794" max="1794" width="10.28515625" style="151" customWidth="1"/>
    <col min="1795" max="1795" width="11" style="151" customWidth="1"/>
    <col min="1796" max="1796" width="10.5703125" style="151" customWidth="1"/>
    <col min="1797" max="2048" width="9.140625" style="151"/>
    <col min="2049" max="2049" width="23.140625" style="151" customWidth="1"/>
    <col min="2050" max="2050" width="10.28515625" style="151" customWidth="1"/>
    <col min="2051" max="2051" width="11" style="151" customWidth="1"/>
    <col min="2052" max="2052" width="10.5703125" style="151" customWidth="1"/>
    <col min="2053" max="2304" width="9.140625" style="151"/>
    <col min="2305" max="2305" width="23.140625" style="151" customWidth="1"/>
    <col min="2306" max="2306" width="10.28515625" style="151" customWidth="1"/>
    <col min="2307" max="2307" width="11" style="151" customWidth="1"/>
    <col min="2308" max="2308" width="10.5703125" style="151" customWidth="1"/>
    <col min="2309" max="2560" width="9.140625" style="151"/>
    <col min="2561" max="2561" width="23.140625" style="151" customWidth="1"/>
    <col min="2562" max="2562" width="10.28515625" style="151" customWidth="1"/>
    <col min="2563" max="2563" width="11" style="151" customWidth="1"/>
    <col min="2564" max="2564" width="10.5703125" style="151" customWidth="1"/>
    <col min="2565" max="2816" width="9.140625" style="151"/>
    <col min="2817" max="2817" width="23.140625" style="151" customWidth="1"/>
    <col min="2818" max="2818" width="10.28515625" style="151" customWidth="1"/>
    <col min="2819" max="2819" width="11" style="151" customWidth="1"/>
    <col min="2820" max="2820" width="10.5703125" style="151" customWidth="1"/>
    <col min="2821" max="3072" width="9.140625" style="151"/>
    <col min="3073" max="3073" width="23.140625" style="151" customWidth="1"/>
    <col min="3074" max="3074" width="10.28515625" style="151" customWidth="1"/>
    <col min="3075" max="3075" width="11" style="151" customWidth="1"/>
    <col min="3076" max="3076" width="10.5703125" style="151" customWidth="1"/>
    <col min="3077" max="3328" width="9.140625" style="151"/>
    <col min="3329" max="3329" width="23.140625" style="151" customWidth="1"/>
    <col min="3330" max="3330" width="10.28515625" style="151" customWidth="1"/>
    <col min="3331" max="3331" width="11" style="151" customWidth="1"/>
    <col min="3332" max="3332" width="10.5703125" style="151" customWidth="1"/>
    <col min="3333" max="3584" width="9.140625" style="151"/>
    <col min="3585" max="3585" width="23.140625" style="151" customWidth="1"/>
    <col min="3586" max="3586" width="10.28515625" style="151" customWidth="1"/>
    <col min="3587" max="3587" width="11" style="151" customWidth="1"/>
    <col min="3588" max="3588" width="10.5703125" style="151" customWidth="1"/>
    <col min="3589" max="3840" width="9.140625" style="151"/>
    <col min="3841" max="3841" width="23.140625" style="151" customWidth="1"/>
    <col min="3842" max="3842" width="10.28515625" style="151" customWidth="1"/>
    <col min="3843" max="3843" width="11" style="151" customWidth="1"/>
    <col min="3844" max="3844" width="10.5703125" style="151" customWidth="1"/>
    <col min="3845" max="4096" width="9.140625" style="151"/>
    <col min="4097" max="4097" width="23.140625" style="151" customWidth="1"/>
    <col min="4098" max="4098" width="10.28515625" style="151" customWidth="1"/>
    <col min="4099" max="4099" width="11" style="151" customWidth="1"/>
    <col min="4100" max="4100" width="10.5703125" style="151" customWidth="1"/>
    <col min="4101" max="4352" width="9.140625" style="151"/>
    <col min="4353" max="4353" width="23.140625" style="151" customWidth="1"/>
    <col min="4354" max="4354" width="10.28515625" style="151" customWidth="1"/>
    <col min="4355" max="4355" width="11" style="151" customWidth="1"/>
    <col min="4356" max="4356" width="10.5703125" style="151" customWidth="1"/>
    <col min="4357" max="4608" width="9.140625" style="151"/>
    <col min="4609" max="4609" width="23.140625" style="151" customWidth="1"/>
    <col min="4610" max="4610" width="10.28515625" style="151" customWidth="1"/>
    <col min="4611" max="4611" width="11" style="151" customWidth="1"/>
    <col min="4612" max="4612" width="10.5703125" style="151" customWidth="1"/>
    <col min="4613" max="4864" width="9.140625" style="151"/>
    <col min="4865" max="4865" width="23.140625" style="151" customWidth="1"/>
    <col min="4866" max="4866" width="10.28515625" style="151" customWidth="1"/>
    <col min="4867" max="4867" width="11" style="151" customWidth="1"/>
    <col min="4868" max="4868" width="10.5703125" style="151" customWidth="1"/>
    <col min="4869" max="5120" width="9.140625" style="151"/>
    <col min="5121" max="5121" width="23.140625" style="151" customWidth="1"/>
    <col min="5122" max="5122" width="10.28515625" style="151" customWidth="1"/>
    <col min="5123" max="5123" width="11" style="151" customWidth="1"/>
    <col min="5124" max="5124" width="10.5703125" style="151" customWidth="1"/>
    <col min="5125" max="5376" width="9.140625" style="151"/>
    <col min="5377" max="5377" width="23.140625" style="151" customWidth="1"/>
    <col min="5378" max="5378" width="10.28515625" style="151" customWidth="1"/>
    <col min="5379" max="5379" width="11" style="151" customWidth="1"/>
    <col min="5380" max="5380" width="10.5703125" style="151" customWidth="1"/>
    <col min="5381" max="5632" width="9.140625" style="151"/>
    <col min="5633" max="5633" width="23.140625" style="151" customWidth="1"/>
    <col min="5634" max="5634" width="10.28515625" style="151" customWidth="1"/>
    <col min="5635" max="5635" width="11" style="151" customWidth="1"/>
    <col min="5636" max="5636" width="10.5703125" style="151" customWidth="1"/>
    <col min="5637" max="5888" width="9.140625" style="151"/>
    <col min="5889" max="5889" width="23.140625" style="151" customWidth="1"/>
    <col min="5890" max="5890" width="10.28515625" style="151" customWidth="1"/>
    <col min="5891" max="5891" width="11" style="151" customWidth="1"/>
    <col min="5892" max="5892" width="10.5703125" style="151" customWidth="1"/>
    <col min="5893" max="6144" width="9.140625" style="151"/>
    <col min="6145" max="6145" width="23.140625" style="151" customWidth="1"/>
    <col min="6146" max="6146" width="10.28515625" style="151" customWidth="1"/>
    <col min="6147" max="6147" width="11" style="151" customWidth="1"/>
    <col min="6148" max="6148" width="10.5703125" style="151" customWidth="1"/>
    <col min="6149" max="6400" width="9.140625" style="151"/>
    <col min="6401" max="6401" width="23.140625" style="151" customWidth="1"/>
    <col min="6402" max="6402" width="10.28515625" style="151" customWidth="1"/>
    <col min="6403" max="6403" width="11" style="151" customWidth="1"/>
    <col min="6404" max="6404" width="10.5703125" style="151" customWidth="1"/>
    <col min="6405" max="6656" width="9.140625" style="151"/>
    <col min="6657" max="6657" width="23.140625" style="151" customWidth="1"/>
    <col min="6658" max="6658" width="10.28515625" style="151" customWidth="1"/>
    <col min="6659" max="6659" width="11" style="151" customWidth="1"/>
    <col min="6660" max="6660" width="10.5703125" style="151" customWidth="1"/>
    <col min="6661" max="6912" width="9.140625" style="151"/>
    <col min="6913" max="6913" width="23.140625" style="151" customWidth="1"/>
    <col min="6914" max="6914" width="10.28515625" style="151" customWidth="1"/>
    <col min="6915" max="6915" width="11" style="151" customWidth="1"/>
    <col min="6916" max="6916" width="10.5703125" style="151" customWidth="1"/>
    <col min="6917" max="7168" width="9.140625" style="151"/>
    <col min="7169" max="7169" width="23.140625" style="151" customWidth="1"/>
    <col min="7170" max="7170" width="10.28515625" style="151" customWidth="1"/>
    <col min="7171" max="7171" width="11" style="151" customWidth="1"/>
    <col min="7172" max="7172" width="10.5703125" style="151" customWidth="1"/>
    <col min="7173" max="7424" width="9.140625" style="151"/>
    <col min="7425" max="7425" width="23.140625" style="151" customWidth="1"/>
    <col min="7426" max="7426" width="10.28515625" style="151" customWidth="1"/>
    <col min="7427" max="7427" width="11" style="151" customWidth="1"/>
    <col min="7428" max="7428" width="10.5703125" style="151" customWidth="1"/>
    <col min="7429" max="7680" width="9.140625" style="151"/>
    <col min="7681" max="7681" width="23.140625" style="151" customWidth="1"/>
    <col min="7682" max="7682" width="10.28515625" style="151" customWidth="1"/>
    <col min="7683" max="7683" width="11" style="151" customWidth="1"/>
    <col min="7684" max="7684" width="10.5703125" style="151" customWidth="1"/>
    <col min="7685" max="7936" width="9.140625" style="151"/>
    <col min="7937" max="7937" width="23.140625" style="151" customWidth="1"/>
    <col min="7938" max="7938" width="10.28515625" style="151" customWidth="1"/>
    <col min="7939" max="7939" width="11" style="151" customWidth="1"/>
    <col min="7940" max="7940" width="10.5703125" style="151" customWidth="1"/>
    <col min="7941" max="8192" width="9.140625" style="151"/>
    <col min="8193" max="8193" width="23.140625" style="151" customWidth="1"/>
    <col min="8194" max="8194" width="10.28515625" style="151" customWidth="1"/>
    <col min="8195" max="8195" width="11" style="151" customWidth="1"/>
    <col min="8196" max="8196" width="10.5703125" style="151" customWidth="1"/>
    <col min="8197" max="8448" width="9.140625" style="151"/>
    <col min="8449" max="8449" width="23.140625" style="151" customWidth="1"/>
    <col min="8450" max="8450" width="10.28515625" style="151" customWidth="1"/>
    <col min="8451" max="8451" width="11" style="151" customWidth="1"/>
    <col min="8452" max="8452" width="10.5703125" style="151" customWidth="1"/>
    <col min="8453" max="8704" width="9.140625" style="151"/>
    <col min="8705" max="8705" width="23.140625" style="151" customWidth="1"/>
    <col min="8706" max="8706" width="10.28515625" style="151" customWidth="1"/>
    <col min="8707" max="8707" width="11" style="151" customWidth="1"/>
    <col min="8708" max="8708" width="10.5703125" style="151" customWidth="1"/>
    <col min="8709" max="8960" width="9.140625" style="151"/>
    <col min="8961" max="8961" width="23.140625" style="151" customWidth="1"/>
    <col min="8962" max="8962" width="10.28515625" style="151" customWidth="1"/>
    <col min="8963" max="8963" width="11" style="151" customWidth="1"/>
    <col min="8964" max="8964" width="10.5703125" style="151" customWidth="1"/>
    <col min="8965" max="9216" width="9.140625" style="151"/>
    <col min="9217" max="9217" width="23.140625" style="151" customWidth="1"/>
    <col min="9218" max="9218" width="10.28515625" style="151" customWidth="1"/>
    <col min="9219" max="9219" width="11" style="151" customWidth="1"/>
    <col min="9220" max="9220" width="10.5703125" style="151" customWidth="1"/>
    <col min="9221" max="9472" width="9.140625" style="151"/>
    <col min="9473" max="9473" width="23.140625" style="151" customWidth="1"/>
    <col min="9474" max="9474" width="10.28515625" style="151" customWidth="1"/>
    <col min="9475" max="9475" width="11" style="151" customWidth="1"/>
    <col min="9476" max="9476" width="10.5703125" style="151" customWidth="1"/>
    <col min="9477" max="9728" width="9.140625" style="151"/>
    <col min="9729" max="9729" width="23.140625" style="151" customWidth="1"/>
    <col min="9730" max="9730" width="10.28515625" style="151" customWidth="1"/>
    <col min="9731" max="9731" width="11" style="151" customWidth="1"/>
    <col min="9732" max="9732" width="10.5703125" style="151" customWidth="1"/>
    <col min="9733" max="9984" width="9.140625" style="151"/>
    <col min="9985" max="9985" width="23.140625" style="151" customWidth="1"/>
    <col min="9986" max="9986" width="10.28515625" style="151" customWidth="1"/>
    <col min="9987" max="9987" width="11" style="151" customWidth="1"/>
    <col min="9988" max="9988" width="10.5703125" style="151" customWidth="1"/>
    <col min="9989" max="10240" width="9.140625" style="151"/>
    <col min="10241" max="10241" width="23.140625" style="151" customWidth="1"/>
    <col min="10242" max="10242" width="10.28515625" style="151" customWidth="1"/>
    <col min="10243" max="10243" width="11" style="151" customWidth="1"/>
    <col min="10244" max="10244" width="10.5703125" style="151" customWidth="1"/>
    <col min="10245" max="10496" width="9.140625" style="151"/>
    <col min="10497" max="10497" width="23.140625" style="151" customWidth="1"/>
    <col min="10498" max="10498" width="10.28515625" style="151" customWidth="1"/>
    <col min="10499" max="10499" width="11" style="151" customWidth="1"/>
    <col min="10500" max="10500" width="10.5703125" style="151" customWidth="1"/>
    <col min="10501" max="10752" width="9.140625" style="151"/>
    <col min="10753" max="10753" width="23.140625" style="151" customWidth="1"/>
    <col min="10754" max="10754" width="10.28515625" style="151" customWidth="1"/>
    <col min="10755" max="10755" width="11" style="151" customWidth="1"/>
    <col min="10756" max="10756" width="10.5703125" style="151" customWidth="1"/>
    <col min="10757" max="11008" width="9.140625" style="151"/>
    <col min="11009" max="11009" width="23.140625" style="151" customWidth="1"/>
    <col min="11010" max="11010" width="10.28515625" style="151" customWidth="1"/>
    <col min="11011" max="11011" width="11" style="151" customWidth="1"/>
    <col min="11012" max="11012" width="10.5703125" style="151" customWidth="1"/>
    <col min="11013" max="11264" width="9.140625" style="151"/>
    <col min="11265" max="11265" width="23.140625" style="151" customWidth="1"/>
    <col min="11266" max="11266" width="10.28515625" style="151" customWidth="1"/>
    <col min="11267" max="11267" width="11" style="151" customWidth="1"/>
    <col min="11268" max="11268" width="10.5703125" style="151" customWidth="1"/>
    <col min="11269" max="11520" width="9.140625" style="151"/>
    <col min="11521" max="11521" width="23.140625" style="151" customWidth="1"/>
    <col min="11522" max="11522" width="10.28515625" style="151" customWidth="1"/>
    <col min="11523" max="11523" width="11" style="151" customWidth="1"/>
    <col min="11524" max="11524" width="10.5703125" style="151" customWidth="1"/>
    <col min="11525" max="11776" width="9.140625" style="151"/>
    <col min="11777" max="11777" width="23.140625" style="151" customWidth="1"/>
    <col min="11778" max="11778" width="10.28515625" style="151" customWidth="1"/>
    <col min="11779" max="11779" width="11" style="151" customWidth="1"/>
    <col min="11780" max="11780" width="10.5703125" style="151" customWidth="1"/>
    <col min="11781" max="12032" width="9.140625" style="151"/>
    <col min="12033" max="12033" width="23.140625" style="151" customWidth="1"/>
    <col min="12034" max="12034" width="10.28515625" style="151" customWidth="1"/>
    <col min="12035" max="12035" width="11" style="151" customWidth="1"/>
    <col min="12036" max="12036" width="10.5703125" style="151" customWidth="1"/>
    <col min="12037" max="12288" width="9.140625" style="151"/>
    <col min="12289" max="12289" width="23.140625" style="151" customWidth="1"/>
    <col min="12290" max="12290" width="10.28515625" style="151" customWidth="1"/>
    <col min="12291" max="12291" width="11" style="151" customWidth="1"/>
    <col min="12292" max="12292" width="10.5703125" style="151" customWidth="1"/>
    <col min="12293" max="12544" width="9.140625" style="151"/>
    <col min="12545" max="12545" width="23.140625" style="151" customWidth="1"/>
    <col min="12546" max="12546" width="10.28515625" style="151" customWidth="1"/>
    <col min="12547" max="12547" width="11" style="151" customWidth="1"/>
    <col min="12548" max="12548" width="10.5703125" style="151" customWidth="1"/>
    <col min="12549" max="12800" width="9.140625" style="151"/>
    <col min="12801" max="12801" width="23.140625" style="151" customWidth="1"/>
    <col min="12802" max="12802" width="10.28515625" style="151" customWidth="1"/>
    <col min="12803" max="12803" width="11" style="151" customWidth="1"/>
    <col min="12804" max="12804" width="10.5703125" style="151" customWidth="1"/>
    <col min="12805" max="13056" width="9.140625" style="151"/>
    <col min="13057" max="13057" width="23.140625" style="151" customWidth="1"/>
    <col min="13058" max="13058" width="10.28515625" style="151" customWidth="1"/>
    <col min="13059" max="13059" width="11" style="151" customWidth="1"/>
    <col min="13060" max="13060" width="10.5703125" style="151" customWidth="1"/>
    <col min="13061" max="13312" width="9.140625" style="151"/>
    <col min="13313" max="13313" width="23.140625" style="151" customWidth="1"/>
    <col min="13314" max="13314" width="10.28515625" style="151" customWidth="1"/>
    <col min="13315" max="13315" width="11" style="151" customWidth="1"/>
    <col min="13316" max="13316" width="10.5703125" style="151" customWidth="1"/>
    <col min="13317" max="13568" width="9.140625" style="151"/>
    <col min="13569" max="13569" width="23.140625" style="151" customWidth="1"/>
    <col min="13570" max="13570" width="10.28515625" style="151" customWidth="1"/>
    <col min="13571" max="13571" width="11" style="151" customWidth="1"/>
    <col min="13572" max="13572" width="10.5703125" style="151" customWidth="1"/>
    <col min="13573" max="13824" width="9.140625" style="151"/>
    <col min="13825" max="13825" width="23.140625" style="151" customWidth="1"/>
    <col min="13826" max="13826" width="10.28515625" style="151" customWidth="1"/>
    <col min="13827" max="13827" width="11" style="151" customWidth="1"/>
    <col min="13828" max="13828" width="10.5703125" style="151" customWidth="1"/>
    <col min="13829" max="14080" width="9.140625" style="151"/>
    <col min="14081" max="14081" width="23.140625" style="151" customWidth="1"/>
    <col min="14082" max="14082" width="10.28515625" style="151" customWidth="1"/>
    <col min="14083" max="14083" width="11" style="151" customWidth="1"/>
    <col min="14084" max="14084" width="10.5703125" style="151" customWidth="1"/>
    <col min="14085" max="14336" width="9.140625" style="151"/>
    <col min="14337" max="14337" width="23.140625" style="151" customWidth="1"/>
    <col min="14338" max="14338" width="10.28515625" style="151" customWidth="1"/>
    <col min="14339" max="14339" width="11" style="151" customWidth="1"/>
    <col min="14340" max="14340" width="10.5703125" style="151" customWidth="1"/>
    <col min="14341" max="14592" width="9.140625" style="151"/>
    <col min="14593" max="14593" width="23.140625" style="151" customWidth="1"/>
    <col min="14594" max="14594" width="10.28515625" style="151" customWidth="1"/>
    <col min="14595" max="14595" width="11" style="151" customWidth="1"/>
    <col min="14596" max="14596" width="10.5703125" style="151" customWidth="1"/>
    <col min="14597" max="14848" width="9.140625" style="151"/>
    <col min="14849" max="14849" width="23.140625" style="151" customWidth="1"/>
    <col min="14850" max="14850" width="10.28515625" style="151" customWidth="1"/>
    <col min="14851" max="14851" width="11" style="151" customWidth="1"/>
    <col min="14852" max="14852" width="10.5703125" style="151" customWidth="1"/>
    <col min="14853" max="15104" width="9.140625" style="151"/>
    <col min="15105" max="15105" width="23.140625" style="151" customWidth="1"/>
    <col min="15106" max="15106" width="10.28515625" style="151" customWidth="1"/>
    <col min="15107" max="15107" width="11" style="151" customWidth="1"/>
    <col min="15108" max="15108" width="10.5703125" style="151" customWidth="1"/>
    <col min="15109" max="15360" width="9.140625" style="151"/>
    <col min="15361" max="15361" width="23.140625" style="151" customWidth="1"/>
    <col min="15362" max="15362" width="10.28515625" style="151" customWidth="1"/>
    <col min="15363" max="15363" width="11" style="151" customWidth="1"/>
    <col min="15364" max="15364" width="10.5703125" style="151" customWidth="1"/>
    <col min="15365" max="15616" width="9.140625" style="151"/>
    <col min="15617" max="15617" width="23.140625" style="151" customWidth="1"/>
    <col min="15618" max="15618" width="10.28515625" style="151" customWidth="1"/>
    <col min="15619" max="15619" width="11" style="151" customWidth="1"/>
    <col min="15620" max="15620" width="10.5703125" style="151" customWidth="1"/>
    <col min="15621" max="15872" width="9.140625" style="151"/>
    <col min="15873" max="15873" width="23.140625" style="151" customWidth="1"/>
    <col min="15874" max="15874" width="10.28515625" style="151" customWidth="1"/>
    <col min="15875" max="15875" width="11" style="151" customWidth="1"/>
    <col min="15876" max="15876" width="10.5703125" style="151" customWidth="1"/>
    <col min="15877" max="16128" width="9.140625" style="151"/>
    <col min="16129" max="16129" width="23.140625" style="151" customWidth="1"/>
    <col min="16130" max="16130" width="10.28515625" style="151" customWidth="1"/>
    <col min="16131" max="16131" width="11" style="151" customWidth="1"/>
    <col min="16132" max="16132" width="10.5703125" style="151" customWidth="1"/>
    <col min="16133" max="16384" width="9.140625" style="151"/>
  </cols>
  <sheetData>
    <row r="1" spans="1:11" ht="14.25" customHeight="1" x14ac:dyDescent="0.2">
      <c r="A1" s="535" t="s">
        <v>253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</row>
    <row r="2" spans="1:11" x14ac:dyDescent="0.2">
      <c r="A2" s="194" t="s">
        <v>191</v>
      </c>
      <c r="B2" s="153">
        <v>2009</v>
      </c>
      <c r="C2" s="153">
        <v>2010</v>
      </c>
      <c r="D2" s="153">
        <v>2011</v>
      </c>
      <c r="E2" s="153" t="s">
        <v>192</v>
      </c>
      <c r="F2" s="153" t="s">
        <v>193</v>
      </c>
      <c r="G2" s="153" t="s">
        <v>194</v>
      </c>
      <c r="H2" s="153" t="s">
        <v>195</v>
      </c>
      <c r="I2" s="153" t="s">
        <v>196</v>
      </c>
      <c r="J2" s="209" t="s">
        <v>197</v>
      </c>
      <c r="K2" s="153" t="s">
        <v>198</v>
      </c>
    </row>
    <row r="3" spans="1:11" x14ac:dyDescent="0.2">
      <c r="A3" s="196" t="s">
        <v>199</v>
      </c>
      <c r="B3" s="210">
        <v>71537</v>
      </c>
      <c r="C3" s="210">
        <v>71206</v>
      </c>
      <c r="D3" s="210">
        <v>78793</v>
      </c>
      <c r="E3" s="210">
        <v>84010</v>
      </c>
      <c r="F3" s="210">
        <v>87914</v>
      </c>
      <c r="G3" s="210">
        <v>84000</v>
      </c>
      <c r="H3" s="210">
        <v>85000</v>
      </c>
      <c r="I3" s="210">
        <v>87000</v>
      </c>
      <c r="J3" s="211"/>
      <c r="K3" s="200"/>
    </row>
    <row r="4" spans="1:11" x14ac:dyDescent="0.2">
      <c r="A4" s="196" t="s">
        <v>200</v>
      </c>
      <c r="B4" s="210">
        <v>433627</v>
      </c>
      <c r="C4" s="210">
        <v>506909</v>
      </c>
      <c r="D4" s="210">
        <v>485977</v>
      </c>
      <c r="E4" s="210">
        <v>481147</v>
      </c>
      <c r="F4" s="210">
        <v>478155</v>
      </c>
      <c r="G4" s="210">
        <v>416885</v>
      </c>
      <c r="H4" s="210">
        <v>409481</v>
      </c>
      <c r="I4" s="210">
        <v>404384</v>
      </c>
      <c r="J4" s="211"/>
      <c r="K4" s="200"/>
    </row>
    <row r="5" spans="1:11" x14ac:dyDescent="0.2">
      <c r="A5" s="196" t="s">
        <v>201</v>
      </c>
      <c r="B5" s="210">
        <v>346818</v>
      </c>
      <c r="C5" s="210">
        <v>344897</v>
      </c>
      <c r="D5" s="210">
        <v>340667</v>
      </c>
      <c r="E5" s="210">
        <v>344756</v>
      </c>
      <c r="F5" s="210">
        <v>357721</v>
      </c>
      <c r="G5" s="210">
        <v>334222</v>
      </c>
      <c r="H5" s="210">
        <v>334222</v>
      </c>
      <c r="I5" s="210">
        <v>334222</v>
      </c>
      <c r="J5" s="212">
        <v>344285</v>
      </c>
      <c r="K5" s="210">
        <v>10063</v>
      </c>
    </row>
    <row r="6" spans="1:11" x14ac:dyDescent="0.2">
      <c r="A6" s="196" t="s">
        <v>202</v>
      </c>
      <c r="B6" s="210">
        <v>223306</v>
      </c>
      <c r="C6" s="210">
        <v>204662</v>
      </c>
      <c r="D6" s="210">
        <v>210422</v>
      </c>
      <c r="E6" s="210">
        <v>208067</v>
      </c>
      <c r="F6" s="210">
        <v>205910</v>
      </c>
      <c r="G6" s="210">
        <v>201226</v>
      </c>
      <c r="H6" s="210">
        <v>201346</v>
      </c>
      <c r="I6" s="210">
        <v>210351</v>
      </c>
      <c r="J6" s="212">
        <v>205910</v>
      </c>
      <c r="K6" s="210">
        <v>4684</v>
      </c>
    </row>
    <row r="7" spans="1:11" x14ac:dyDescent="0.2">
      <c r="A7" s="196" t="s">
        <v>203</v>
      </c>
      <c r="B7" s="210">
        <v>388843</v>
      </c>
      <c r="C7" s="210">
        <v>387654</v>
      </c>
      <c r="D7" s="210">
        <v>409408</v>
      </c>
      <c r="E7" s="210">
        <v>421090</v>
      </c>
      <c r="F7" s="210">
        <v>409679</v>
      </c>
      <c r="G7" s="210">
        <v>403316</v>
      </c>
      <c r="H7" s="210">
        <v>407382</v>
      </c>
      <c r="I7" s="210">
        <v>419610</v>
      </c>
      <c r="J7" s="213"/>
      <c r="K7" s="214"/>
    </row>
    <row r="8" spans="1:11" x14ac:dyDescent="0.2">
      <c r="A8" s="196" t="s">
        <v>204</v>
      </c>
      <c r="B8" s="210">
        <v>158886</v>
      </c>
      <c r="C8" s="210">
        <v>108881</v>
      </c>
      <c r="D8" s="210">
        <v>122376</v>
      </c>
      <c r="E8" s="210">
        <v>134336</v>
      </c>
      <c r="F8" s="210">
        <v>106907</v>
      </c>
      <c r="G8" s="210">
        <v>111400</v>
      </c>
      <c r="H8" s="210">
        <v>136570</v>
      </c>
      <c r="I8" s="210">
        <v>122656</v>
      </c>
      <c r="J8" s="213"/>
      <c r="K8" s="214"/>
    </row>
    <row r="9" spans="1:11" x14ac:dyDescent="0.2">
      <c r="A9" s="194" t="s">
        <v>205</v>
      </c>
      <c r="B9" s="153">
        <v>2009</v>
      </c>
      <c r="C9" s="153">
        <v>2010</v>
      </c>
      <c r="D9" s="153">
        <v>2011</v>
      </c>
      <c r="E9" s="153" t="s">
        <v>192</v>
      </c>
      <c r="F9" s="153" t="s">
        <v>193</v>
      </c>
      <c r="G9" s="153" t="s">
        <v>194</v>
      </c>
      <c r="H9" s="153" t="s">
        <v>195</v>
      </c>
      <c r="I9" s="153" t="s">
        <v>196</v>
      </c>
      <c r="J9" s="214"/>
      <c r="K9" s="214"/>
    </row>
    <row r="10" spans="1:11" x14ac:dyDescent="0.2">
      <c r="A10" s="196" t="s">
        <v>199</v>
      </c>
      <c r="B10" s="215" t="s">
        <v>254</v>
      </c>
      <c r="C10" s="215" t="s">
        <v>255</v>
      </c>
      <c r="D10" s="215" t="s">
        <v>256</v>
      </c>
      <c r="E10" s="215" t="s">
        <v>257</v>
      </c>
      <c r="F10" s="215" t="s">
        <v>210</v>
      </c>
      <c r="G10" s="215" t="s">
        <v>258</v>
      </c>
      <c r="H10" s="215" t="s">
        <v>259</v>
      </c>
      <c r="I10" s="215" t="s">
        <v>260</v>
      </c>
      <c r="J10" s="213"/>
      <c r="K10" s="214"/>
    </row>
    <row r="11" spans="1:11" x14ac:dyDescent="0.2">
      <c r="A11" s="196" t="s">
        <v>200</v>
      </c>
      <c r="B11" s="215" t="s">
        <v>261</v>
      </c>
      <c r="C11" s="215" t="s">
        <v>262</v>
      </c>
      <c r="D11" s="215" t="s">
        <v>263</v>
      </c>
      <c r="E11" s="215" t="s">
        <v>212</v>
      </c>
      <c r="F11" s="215" t="s">
        <v>231</v>
      </c>
      <c r="G11" s="215" t="s">
        <v>264</v>
      </c>
      <c r="H11" s="215" t="s">
        <v>265</v>
      </c>
      <c r="I11" s="215" t="s">
        <v>266</v>
      </c>
      <c r="J11" s="213"/>
      <c r="K11" s="214"/>
    </row>
    <row r="12" spans="1:11" x14ac:dyDescent="0.2">
      <c r="A12" s="196" t="s">
        <v>201</v>
      </c>
      <c r="B12" s="215" t="s">
        <v>267</v>
      </c>
      <c r="C12" s="215" t="s">
        <v>231</v>
      </c>
      <c r="D12" s="215" t="s">
        <v>266</v>
      </c>
      <c r="E12" s="215" t="s">
        <v>259</v>
      </c>
      <c r="F12" s="215" t="s">
        <v>268</v>
      </c>
      <c r="G12" s="216" t="s">
        <v>269</v>
      </c>
      <c r="H12" s="215" t="s">
        <v>228</v>
      </c>
      <c r="I12" s="215" t="s">
        <v>228</v>
      </c>
      <c r="J12" s="213"/>
      <c r="K12" s="214"/>
    </row>
    <row r="13" spans="1:11" x14ac:dyDescent="0.2">
      <c r="A13" s="196" t="s">
        <v>202</v>
      </c>
      <c r="B13" s="215" t="s">
        <v>270</v>
      </c>
      <c r="C13" s="215" t="s">
        <v>271</v>
      </c>
      <c r="D13" s="215" t="s">
        <v>272</v>
      </c>
      <c r="E13" s="215" t="s">
        <v>273</v>
      </c>
      <c r="F13" s="215" t="s">
        <v>212</v>
      </c>
      <c r="G13" s="216" t="s">
        <v>274</v>
      </c>
      <c r="H13" s="215" t="s">
        <v>275</v>
      </c>
      <c r="I13" s="215" t="s">
        <v>276</v>
      </c>
      <c r="J13" s="213"/>
      <c r="K13" s="214"/>
    </row>
    <row r="14" spans="1:11" x14ac:dyDescent="0.2">
      <c r="A14" s="196" t="s">
        <v>203</v>
      </c>
      <c r="B14" s="215" t="s">
        <v>277</v>
      </c>
      <c r="C14" s="215" t="s">
        <v>278</v>
      </c>
      <c r="D14" s="215" t="s">
        <v>279</v>
      </c>
      <c r="E14" s="215" t="s">
        <v>280</v>
      </c>
      <c r="F14" s="215" t="s">
        <v>281</v>
      </c>
      <c r="G14" s="215" t="s">
        <v>282</v>
      </c>
      <c r="H14" s="215" t="s">
        <v>283</v>
      </c>
      <c r="I14" s="215" t="s">
        <v>284</v>
      </c>
      <c r="J14" s="213"/>
      <c r="K14" s="214"/>
    </row>
    <row r="15" spans="1:11" ht="13.5" thickBot="1" x14ac:dyDescent="0.25">
      <c r="A15" s="203" t="s">
        <v>204</v>
      </c>
      <c r="B15" s="217" t="s">
        <v>285</v>
      </c>
      <c r="C15" s="217" t="s">
        <v>286</v>
      </c>
      <c r="D15" s="217" t="s">
        <v>243</v>
      </c>
      <c r="E15" s="217" t="s">
        <v>287</v>
      </c>
      <c r="F15" s="217" t="s">
        <v>288</v>
      </c>
      <c r="G15" s="217" t="s">
        <v>289</v>
      </c>
      <c r="H15" s="217" t="s">
        <v>290</v>
      </c>
      <c r="I15" s="217" t="s">
        <v>291</v>
      </c>
      <c r="J15" s="218"/>
      <c r="K15" s="219"/>
    </row>
    <row r="16" spans="1:11" ht="13.5" thickBot="1" x14ac:dyDescent="0.25">
      <c r="A16" s="536" t="s">
        <v>292</v>
      </c>
      <c r="B16" s="536"/>
      <c r="C16" s="536"/>
      <c r="D16" s="536"/>
      <c r="E16" s="536"/>
      <c r="F16" s="536"/>
      <c r="G16" s="220"/>
      <c r="H16" s="220"/>
      <c r="I16" s="220"/>
      <c r="J16" s="207"/>
      <c r="K16" s="221">
        <v>14747</v>
      </c>
    </row>
    <row r="17" spans="1:11" ht="16.5" customHeight="1" x14ac:dyDescent="0.2">
      <c r="A17" s="537" t="s">
        <v>293</v>
      </c>
      <c r="B17" s="537"/>
      <c r="C17" s="537"/>
      <c r="D17" s="537"/>
      <c r="E17" s="537"/>
      <c r="F17" s="222"/>
      <c r="G17" s="222"/>
      <c r="H17" s="222"/>
      <c r="I17" s="538" t="s">
        <v>94</v>
      </c>
      <c r="J17" s="538"/>
      <c r="K17" s="538"/>
    </row>
  </sheetData>
  <mergeCells count="4">
    <mergeCell ref="A1:K1"/>
    <mergeCell ref="A16:F16"/>
    <mergeCell ref="A17:E17"/>
    <mergeCell ref="I17:K17"/>
  </mergeCells>
  <pageMargins left="0.7" right="0.7" top="0.75" bottom="0.75" header="0.3" footer="0.3"/>
  <ignoredErrors>
    <ignoredError sqref="B10:I1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showGridLines="0" workbookViewId="0">
      <selection sqref="A1:D1"/>
    </sheetView>
  </sheetViews>
  <sheetFormatPr defaultRowHeight="12.75" x14ac:dyDescent="0.2"/>
  <cols>
    <col min="1" max="1" width="57.140625" style="151" customWidth="1"/>
    <col min="2" max="256" width="9.140625" style="151"/>
    <col min="257" max="257" width="57.140625" style="151" customWidth="1"/>
    <col min="258" max="512" width="9.140625" style="151"/>
    <col min="513" max="513" width="57.140625" style="151" customWidth="1"/>
    <col min="514" max="768" width="9.140625" style="151"/>
    <col min="769" max="769" width="57.140625" style="151" customWidth="1"/>
    <col min="770" max="1024" width="9.140625" style="151"/>
    <col min="1025" max="1025" width="57.140625" style="151" customWidth="1"/>
    <col min="1026" max="1280" width="9.140625" style="151"/>
    <col min="1281" max="1281" width="57.140625" style="151" customWidth="1"/>
    <col min="1282" max="1536" width="9.140625" style="151"/>
    <col min="1537" max="1537" width="57.140625" style="151" customWidth="1"/>
    <col min="1538" max="1792" width="9.140625" style="151"/>
    <col min="1793" max="1793" width="57.140625" style="151" customWidth="1"/>
    <col min="1794" max="2048" width="9.140625" style="151"/>
    <col min="2049" max="2049" width="57.140625" style="151" customWidth="1"/>
    <col min="2050" max="2304" width="9.140625" style="151"/>
    <col min="2305" max="2305" width="57.140625" style="151" customWidth="1"/>
    <col min="2306" max="2560" width="9.140625" style="151"/>
    <col min="2561" max="2561" width="57.140625" style="151" customWidth="1"/>
    <col min="2562" max="2816" width="9.140625" style="151"/>
    <col min="2817" max="2817" width="57.140625" style="151" customWidth="1"/>
    <col min="2818" max="3072" width="9.140625" style="151"/>
    <col min="3073" max="3073" width="57.140625" style="151" customWidth="1"/>
    <col min="3074" max="3328" width="9.140625" style="151"/>
    <col min="3329" max="3329" width="57.140625" style="151" customWidth="1"/>
    <col min="3330" max="3584" width="9.140625" style="151"/>
    <col min="3585" max="3585" width="57.140625" style="151" customWidth="1"/>
    <col min="3586" max="3840" width="9.140625" style="151"/>
    <col min="3841" max="3841" width="57.140625" style="151" customWidth="1"/>
    <col min="3842" max="4096" width="9.140625" style="151"/>
    <col min="4097" max="4097" width="57.140625" style="151" customWidth="1"/>
    <col min="4098" max="4352" width="9.140625" style="151"/>
    <col min="4353" max="4353" width="57.140625" style="151" customWidth="1"/>
    <col min="4354" max="4608" width="9.140625" style="151"/>
    <col min="4609" max="4609" width="57.140625" style="151" customWidth="1"/>
    <col min="4610" max="4864" width="9.140625" style="151"/>
    <col min="4865" max="4865" width="57.140625" style="151" customWidth="1"/>
    <col min="4866" max="5120" width="9.140625" style="151"/>
    <col min="5121" max="5121" width="57.140625" style="151" customWidth="1"/>
    <col min="5122" max="5376" width="9.140625" style="151"/>
    <col min="5377" max="5377" width="57.140625" style="151" customWidth="1"/>
    <col min="5378" max="5632" width="9.140625" style="151"/>
    <col min="5633" max="5633" width="57.140625" style="151" customWidth="1"/>
    <col min="5634" max="5888" width="9.140625" style="151"/>
    <col min="5889" max="5889" width="57.140625" style="151" customWidth="1"/>
    <col min="5890" max="6144" width="9.140625" style="151"/>
    <col min="6145" max="6145" width="57.140625" style="151" customWidth="1"/>
    <col min="6146" max="6400" width="9.140625" style="151"/>
    <col min="6401" max="6401" width="57.140625" style="151" customWidth="1"/>
    <col min="6402" max="6656" width="9.140625" style="151"/>
    <col min="6657" max="6657" width="57.140625" style="151" customWidth="1"/>
    <col min="6658" max="6912" width="9.140625" style="151"/>
    <col min="6913" max="6913" width="57.140625" style="151" customWidth="1"/>
    <col min="6914" max="7168" width="9.140625" style="151"/>
    <col min="7169" max="7169" width="57.140625" style="151" customWidth="1"/>
    <col min="7170" max="7424" width="9.140625" style="151"/>
    <col min="7425" max="7425" width="57.140625" style="151" customWidth="1"/>
    <col min="7426" max="7680" width="9.140625" style="151"/>
    <col min="7681" max="7681" width="57.140625" style="151" customWidth="1"/>
    <col min="7682" max="7936" width="9.140625" style="151"/>
    <col min="7937" max="7937" width="57.140625" style="151" customWidth="1"/>
    <col min="7938" max="8192" width="9.140625" style="151"/>
    <col min="8193" max="8193" width="57.140625" style="151" customWidth="1"/>
    <col min="8194" max="8448" width="9.140625" style="151"/>
    <col min="8449" max="8449" width="57.140625" style="151" customWidth="1"/>
    <col min="8450" max="8704" width="9.140625" style="151"/>
    <col min="8705" max="8705" width="57.140625" style="151" customWidth="1"/>
    <col min="8706" max="8960" width="9.140625" style="151"/>
    <col min="8961" max="8961" width="57.140625" style="151" customWidth="1"/>
    <col min="8962" max="9216" width="9.140625" style="151"/>
    <col min="9217" max="9217" width="57.140625" style="151" customWidth="1"/>
    <col min="9218" max="9472" width="9.140625" style="151"/>
    <col min="9473" max="9473" width="57.140625" style="151" customWidth="1"/>
    <col min="9474" max="9728" width="9.140625" style="151"/>
    <col min="9729" max="9729" width="57.140625" style="151" customWidth="1"/>
    <col min="9730" max="9984" width="9.140625" style="151"/>
    <col min="9985" max="9985" width="57.140625" style="151" customWidth="1"/>
    <col min="9986" max="10240" width="9.140625" style="151"/>
    <col min="10241" max="10241" width="57.140625" style="151" customWidth="1"/>
    <col min="10242" max="10496" width="9.140625" style="151"/>
    <col min="10497" max="10497" width="57.140625" style="151" customWidth="1"/>
    <col min="10498" max="10752" width="9.140625" style="151"/>
    <col min="10753" max="10753" width="57.140625" style="151" customWidth="1"/>
    <col min="10754" max="11008" width="9.140625" style="151"/>
    <col min="11009" max="11009" width="57.140625" style="151" customWidth="1"/>
    <col min="11010" max="11264" width="9.140625" style="151"/>
    <col min="11265" max="11265" width="57.140625" style="151" customWidth="1"/>
    <col min="11266" max="11520" width="9.140625" style="151"/>
    <col min="11521" max="11521" width="57.140625" style="151" customWidth="1"/>
    <col min="11522" max="11776" width="9.140625" style="151"/>
    <col min="11777" max="11777" width="57.140625" style="151" customWidth="1"/>
    <col min="11778" max="12032" width="9.140625" style="151"/>
    <col min="12033" max="12033" width="57.140625" style="151" customWidth="1"/>
    <col min="12034" max="12288" width="9.140625" style="151"/>
    <col min="12289" max="12289" width="57.140625" style="151" customWidth="1"/>
    <col min="12290" max="12544" width="9.140625" style="151"/>
    <col min="12545" max="12545" width="57.140625" style="151" customWidth="1"/>
    <col min="12546" max="12800" width="9.140625" style="151"/>
    <col min="12801" max="12801" width="57.140625" style="151" customWidth="1"/>
    <col min="12802" max="13056" width="9.140625" style="151"/>
    <col min="13057" max="13057" width="57.140625" style="151" customWidth="1"/>
    <col min="13058" max="13312" width="9.140625" style="151"/>
    <col min="13313" max="13313" width="57.140625" style="151" customWidth="1"/>
    <col min="13314" max="13568" width="9.140625" style="151"/>
    <col min="13569" max="13569" width="57.140625" style="151" customWidth="1"/>
    <col min="13570" max="13824" width="9.140625" style="151"/>
    <col min="13825" max="13825" width="57.140625" style="151" customWidth="1"/>
    <col min="13826" max="14080" width="9.140625" style="151"/>
    <col min="14081" max="14081" width="57.140625" style="151" customWidth="1"/>
    <col min="14082" max="14336" width="9.140625" style="151"/>
    <col min="14337" max="14337" width="57.140625" style="151" customWidth="1"/>
    <col min="14338" max="14592" width="9.140625" style="151"/>
    <col min="14593" max="14593" width="57.140625" style="151" customWidth="1"/>
    <col min="14594" max="14848" width="9.140625" style="151"/>
    <col min="14849" max="14849" width="57.140625" style="151" customWidth="1"/>
    <col min="14850" max="15104" width="9.140625" style="151"/>
    <col min="15105" max="15105" width="57.140625" style="151" customWidth="1"/>
    <col min="15106" max="15360" width="9.140625" style="151"/>
    <col min="15361" max="15361" width="57.140625" style="151" customWidth="1"/>
    <col min="15362" max="15616" width="9.140625" style="151"/>
    <col min="15617" max="15617" width="57.140625" style="151" customWidth="1"/>
    <col min="15618" max="15872" width="9.140625" style="151"/>
    <col min="15873" max="15873" width="57.140625" style="151" customWidth="1"/>
    <col min="15874" max="16128" width="9.140625" style="151"/>
    <col min="16129" max="16129" width="57.140625" style="151" customWidth="1"/>
    <col min="16130" max="16384" width="9.140625" style="151"/>
  </cols>
  <sheetData>
    <row r="1" spans="1:4" x14ac:dyDescent="0.2">
      <c r="A1" s="535" t="s">
        <v>592</v>
      </c>
      <c r="B1" s="535"/>
      <c r="C1" s="535"/>
      <c r="D1" s="535"/>
    </row>
    <row r="2" spans="1:4" x14ac:dyDescent="0.2">
      <c r="A2" s="223"/>
      <c r="B2" s="153">
        <v>2011</v>
      </c>
      <c r="C2" s="153">
        <v>2012</v>
      </c>
      <c r="D2" s="153">
        <v>2013</v>
      </c>
    </row>
    <row r="3" spans="1:4" x14ac:dyDescent="0.2">
      <c r="A3" s="196" t="s">
        <v>294</v>
      </c>
      <c r="B3" s="215" t="s">
        <v>295</v>
      </c>
      <c r="C3" s="215" t="s">
        <v>296</v>
      </c>
      <c r="D3" s="215" t="s">
        <v>297</v>
      </c>
    </row>
    <row r="4" spans="1:4" x14ac:dyDescent="0.2">
      <c r="A4" s="196" t="s">
        <v>298</v>
      </c>
      <c r="B4" s="215" t="s">
        <v>299</v>
      </c>
      <c r="C4" s="215" t="s">
        <v>300</v>
      </c>
      <c r="D4" s="215" t="s">
        <v>301</v>
      </c>
    </row>
    <row r="5" spans="1:4" ht="13.5" thickBot="1" x14ac:dyDescent="0.25">
      <c r="A5" s="224" t="s">
        <v>302</v>
      </c>
      <c r="B5" s="225" t="s">
        <v>303</v>
      </c>
      <c r="C5" s="225" t="s">
        <v>304</v>
      </c>
      <c r="D5" s="225" t="s">
        <v>305</v>
      </c>
    </row>
    <row r="6" spans="1:4" x14ac:dyDescent="0.2">
      <c r="A6" s="226"/>
      <c r="B6" s="227"/>
      <c r="C6" s="546" t="s">
        <v>119</v>
      </c>
      <c r="D6" s="546"/>
    </row>
  </sheetData>
  <mergeCells count="2">
    <mergeCell ref="A1:D1"/>
    <mergeCell ref="C6:D6"/>
  </mergeCells>
  <pageMargins left="0.7" right="0.7" top="0.75" bottom="0.75" header="0.3" footer="0.3"/>
  <ignoredErrors>
    <ignoredError sqref="B3:G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workbookViewId="0">
      <selection sqref="A1:E1"/>
    </sheetView>
  </sheetViews>
  <sheetFormatPr defaultRowHeight="12.75" x14ac:dyDescent="0.2"/>
  <cols>
    <col min="1" max="1" width="3.28515625" style="151" customWidth="1"/>
    <col min="2" max="2" width="35.28515625" style="151" customWidth="1"/>
    <col min="3" max="256" width="9.140625" style="151"/>
    <col min="257" max="257" width="2.42578125" style="151" bestFit="1" customWidth="1"/>
    <col min="258" max="258" width="35.28515625" style="151" customWidth="1"/>
    <col min="259" max="512" width="9.140625" style="151"/>
    <col min="513" max="513" width="2.42578125" style="151" bestFit="1" customWidth="1"/>
    <col min="514" max="514" width="35.28515625" style="151" customWidth="1"/>
    <col min="515" max="768" width="9.140625" style="151"/>
    <col min="769" max="769" width="2.42578125" style="151" bestFit="1" customWidth="1"/>
    <col min="770" max="770" width="35.28515625" style="151" customWidth="1"/>
    <col min="771" max="1024" width="9.140625" style="151"/>
    <col min="1025" max="1025" width="2.42578125" style="151" bestFit="1" customWidth="1"/>
    <col min="1026" max="1026" width="35.28515625" style="151" customWidth="1"/>
    <col min="1027" max="1280" width="9.140625" style="151"/>
    <col min="1281" max="1281" width="2.42578125" style="151" bestFit="1" customWidth="1"/>
    <col min="1282" max="1282" width="35.28515625" style="151" customWidth="1"/>
    <col min="1283" max="1536" width="9.140625" style="151"/>
    <col min="1537" max="1537" width="2.42578125" style="151" bestFit="1" customWidth="1"/>
    <col min="1538" max="1538" width="35.28515625" style="151" customWidth="1"/>
    <col min="1539" max="1792" width="9.140625" style="151"/>
    <col min="1793" max="1793" width="2.42578125" style="151" bestFit="1" customWidth="1"/>
    <col min="1794" max="1794" width="35.28515625" style="151" customWidth="1"/>
    <col min="1795" max="2048" width="9.140625" style="151"/>
    <col min="2049" max="2049" width="2.42578125" style="151" bestFit="1" customWidth="1"/>
    <col min="2050" max="2050" width="35.28515625" style="151" customWidth="1"/>
    <col min="2051" max="2304" width="9.140625" style="151"/>
    <col min="2305" max="2305" width="2.42578125" style="151" bestFit="1" customWidth="1"/>
    <col min="2306" max="2306" width="35.28515625" style="151" customWidth="1"/>
    <col min="2307" max="2560" width="9.140625" style="151"/>
    <col min="2561" max="2561" width="2.42578125" style="151" bestFit="1" customWidth="1"/>
    <col min="2562" max="2562" width="35.28515625" style="151" customWidth="1"/>
    <col min="2563" max="2816" width="9.140625" style="151"/>
    <col min="2817" max="2817" width="2.42578125" style="151" bestFit="1" customWidth="1"/>
    <col min="2818" max="2818" width="35.28515625" style="151" customWidth="1"/>
    <col min="2819" max="3072" width="9.140625" style="151"/>
    <col min="3073" max="3073" width="2.42578125" style="151" bestFit="1" customWidth="1"/>
    <col min="3074" max="3074" width="35.28515625" style="151" customWidth="1"/>
    <col min="3075" max="3328" width="9.140625" style="151"/>
    <col min="3329" max="3329" width="2.42578125" style="151" bestFit="1" customWidth="1"/>
    <col min="3330" max="3330" width="35.28515625" style="151" customWidth="1"/>
    <col min="3331" max="3584" width="9.140625" style="151"/>
    <col min="3585" max="3585" width="2.42578125" style="151" bestFit="1" customWidth="1"/>
    <col min="3586" max="3586" width="35.28515625" style="151" customWidth="1"/>
    <col min="3587" max="3840" width="9.140625" style="151"/>
    <col min="3841" max="3841" width="2.42578125" style="151" bestFit="1" customWidth="1"/>
    <col min="3842" max="3842" width="35.28515625" style="151" customWidth="1"/>
    <col min="3843" max="4096" width="9.140625" style="151"/>
    <col min="4097" max="4097" width="2.42578125" style="151" bestFit="1" customWidth="1"/>
    <col min="4098" max="4098" width="35.28515625" style="151" customWidth="1"/>
    <col min="4099" max="4352" width="9.140625" style="151"/>
    <col min="4353" max="4353" width="2.42578125" style="151" bestFit="1" customWidth="1"/>
    <col min="4354" max="4354" width="35.28515625" style="151" customWidth="1"/>
    <col min="4355" max="4608" width="9.140625" style="151"/>
    <col min="4609" max="4609" width="2.42578125" style="151" bestFit="1" customWidth="1"/>
    <col min="4610" max="4610" width="35.28515625" style="151" customWidth="1"/>
    <col min="4611" max="4864" width="9.140625" style="151"/>
    <col min="4865" max="4865" width="2.42578125" style="151" bestFit="1" customWidth="1"/>
    <col min="4866" max="4866" width="35.28515625" style="151" customWidth="1"/>
    <col min="4867" max="5120" width="9.140625" style="151"/>
    <col min="5121" max="5121" width="2.42578125" style="151" bestFit="1" customWidth="1"/>
    <col min="5122" max="5122" width="35.28515625" style="151" customWidth="1"/>
    <col min="5123" max="5376" width="9.140625" style="151"/>
    <col min="5377" max="5377" width="2.42578125" style="151" bestFit="1" customWidth="1"/>
    <col min="5378" max="5378" width="35.28515625" style="151" customWidth="1"/>
    <col min="5379" max="5632" width="9.140625" style="151"/>
    <col min="5633" max="5633" width="2.42578125" style="151" bestFit="1" customWidth="1"/>
    <col min="5634" max="5634" width="35.28515625" style="151" customWidth="1"/>
    <col min="5635" max="5888" width="9.140625" style="151"/>
    <col min="5889" max="5889" width="2.42578125" style="151" bestFit="1" customWidth="1"/>
    <col min="5890" max="5890" width="35.28515625" style="151" customWidth="1"/>
    <col min="5891" max="6144" width="9.140625" style="151"/>
    <col min="6145" max="6145" width="2.42578125" style="151" bestFit="1" customWidth="1"/>
    <col min="6146" max="6146" width="35.28515625" style="151" customWidth="1"/>
    <col min="6147" max="6400" width="9.140625" style="151"/>
    <col min="6401" max="6401" width="2.42578125" style="151" bestFit="1" customWidth="1"/>
    <col min="6402" max="6402" width="35.28515625" style="151" customWidth="1"/>
    <col min="6403" max="6656" width="9.140625" style="151"/>
    <col min="6657" max="6657" width="2.42578125" style="151" bestFit="1" customWidth="1"/>
    <col min="6658" max="6658" width="35.28515625" style="151" customWidth="1"/>
    <col min="6659" max="6912" width="9.140625" style="151"/>
    <col min="6913" max="6913" width="2.42578125" style="151" bestFit="1" customWidth="1"/>
    <col min="6914" max="6914" width="35.28515625" style="151" customWidth="1"/>
    <col min="6915" max="7168" width="9.140625" style="151"/>
    <col min="7169" max="7169" width="2.42578125" style="151" bestFit="1" customWidth="1"/>
    <col min="7170" max="7170" width="35.28515625" style="151" customWidth="1"/>
    <col min="7171" max="7424" width="9.140625" style="151"/>
    <col min="7425" max="7425" width="2.42578125" style="151" bestFit="1" customWidth="1"/>
    <col min="7426" max="7426" width="35.28515625" style="151" customWidth="1"/>
    <col min="7427" max="7680" width="9.140625" style="151"/>
    <col min="7681" max="7681" width="2.42578125" style="151" bestFit="1" customWidth="1"/>
    <col min="7682" max="7682" width="35.28515625" style="151" customWidth="1"/>
    <col min="7683" max="7936" width="9.140625" style="151"/>
    <col min="7937" max="7937" width="2.42578125" style="151" bestFit="1" customWidth="1"/>
    <col min="7938" max="7938" width="35.28515625" style="151" customWidth="1"/>
    <col min="7939" max="8192" width="9.140625" style="151"/>
    <col min="8193" max="8193" width="2.42578125" style="151" bestFit="1" customWidth="1"/>
    <col min="8194" max="8194" width="35.28515625" style="151" customWidth="1"/>
    <col min="8195" max="8448" width="9.140625" style="151"/>
    <col min="8449" max="8449" width="2.42578125" style="151" bestFit="1" customWidth="1"/>
    <col min="8450" max="8450" width="35.28515625" style="151" customWidth="1"/>
    <col min="8451" max="8704" width="9.140625" style="151"/>
    <col min="8705" max="8705" width="2.42578125" style="151" bestFit="1" customWidth="1"/>
    <col min="8706" max="8706" width="35.28515625" style="151" customWidth="1"/>
    <col min="8707" max="8960" width="9.140625" style="151"/>
    <col min="8961" max="8961" width="2.42578125" style="151" bestFit="1" customWidth="1"/>
    <col min="8962" max="8962" width="35.28515625" style="151" customWidth="1"/>
    <col min="8963" max="9216" width="9.140625" style="151"/>
    <col min="9217" max="9217" width="2.42578125" style="151" bestFit="1" customWidth="1"/>
    <col min="9218" max="9218" width="35.28515625" style="151" customWidth="1"/>
    <col min="9219" max="9472" width="9.140625" style="151"/>
    <col min="9473" max="9473" width="2.42578125" style="151" bestFit="1" customWidth="1"/>
    <col min="9474" max="9474" width="35.28515625" style="151" customWidth="1"/>
    <col min="9475" max="9728" width="9.140625" style="151"/>
    <col min="9729" max="9729" width="2.42578125" style="151" bestFit="1" customWidth="1"/>
    <col min="9730" max="9730" width="35.28515625" style="151" customWidth="1"/>
    <col min="9731" max="9984" width="9.140625" style="151"/>
    <col min="9985" max="9985" width="2.42578125" style="151" bestFit="1" customWidth="1"/>
    <col min="9986" max="9986" width="35.28515625" style="151" customWidth="1"/>
    <col min="9987" max="10240" width="9.140625" style="151"/>
    <col min="10241" max="10241" width="2.42578125" style="151" bestFit="1" customWidth="1"/>
    <col min="10242" max="10242" width="35.28515625" style="151" customWidth="1"/>
    <col min="10243" max="10496" width="9.140625" style="151"/>
    <col min="10497" max="10497" width="2.42578125" style="151" bestFit="1" customWidth="1"/>
    <col min="10498" max="10498" width="35.28515625" style="151" customWidth="1"/>
    <col min="10499" max="10752" width="9.140625" style="151"/>
    <col min="10753" max="10753" width="2.42578125" style="151" bestFit="1" customWidth="1"/>
    <col min="10754" max="10754" width="35.28515625" style="151" customWidth="1"/>
    <col min="10755" max="11008" width="9.140625" style="151"/>
    <col min="11009" max="11009" width="2.42578125" style="151" bestFit="1" customWidth="1"/>
    <col min="11010" max="11010" width="35.28515625" style="151" customWidth="1"/>
    <col min="11011" max="11264" width="9.140625" style="151"/>
    <col min="11265" max="11265" width="2.42578125" style="151" bestFit="1" customWidth="1"/>
    <col min="11266" max="11266" width="35.28515625" style="151" customWidth="1"/>
    <col min="11267" max="11520" width="9.140625" style="151"/>
    <col min="11521" max="11521" width="2.42578125" style="151" bestFit="1" customWidth="1"/>
    <col min="11522" max="11522" width="35.28515625" style="151" customWidth="1"/>
    <col min="11523" max="11776" width="9.140625" style="151"/>
    <col min="11777" max="11777" width="2.42578125" style="151" bestFit="1" customWidth="1"/>
    <col min="11778" max="11778" width="35.28515625" style="151" customWidth="1"/>
    <col min="11779" max="12032" width="9.140625" style="151"/>
    <col min="12033" max="12033" width="2.42578125" style="151" bestFit="1" customWidth="1"/>
    <col min="12034" max="12034" width="35.28515625" style="151" customWidth="1"/>
    <col min="12035" max="12288" width="9.140625" style="151"/>
    <col min="12289" max="12289" width="2.42578125" style="151" bestFit="1" customWidth="1"/>
    <col min="12290" max="12290" width="35.28515625" style="151" customWidth="1"/>
    <col min="12291" max="12544" width="9.140625" style="151"/>
    <col min="12545" max="12545" width="2.42578125" style="151" bestFit="1" customWidth="1"/>
    <col min="12546" max="12546" width="35.28515625" style="151" customWidth="1"/>
    <col min="12547" max="12800" width="9.140625" style="151"/>
    <col min="12801" max="12801" width="2.42578125" style="151" bestFit="1" customWidth="1"/>
    <col min="12802" max="12802" width="35.28515625" style="151" customWidth="1"/>
    <col min="12803" max="13056" width="9.140625" style="151"/>
    <col min="13057" max="13057" width="2.42578125" style="151" bestFit="1" customWidth="1"/>
    <col min="13058" max="13058" width="35.28515625" style="151" customWidth="1"/>
    <col min="13059" max="13312" width="9.140625" style="151"/>
    <col min="13313" max="13313" width="2.42578125" style="151" bestFit="1" customWidth="1"/>
    <col min="13314" max="13314" width="35.28515625" style="151" customWidth="1"/>
    <col min="13315" max="13568" width="9.140625" style="151"/>
    <col min="13569" max="13569" width="2.42578125" style="151" bestFit="1" customWidth="1"/>
    <col min="13570" max="13570" width="35.28515625" style="151" customWidth="1"/>
    <col min="13571" max="13824" width="9.140625" style="151"/>
    <col min="13825" max="13825" width="2.42578125" style="151" bestFit="1" customWidth="1"/>
    <col min="13826" max="13826" width="35.28515625" style="151" customWidth="1"/>
    <col min="13827" max="14080" width="9.140625" style="151"/>
    <col min="14081" max="14081" width="2.42578125" style="151" bestFit="1" customWidth="1"/>
    <col min="14082" max="14082" width="35.28515625" style="151" customWidth="1"/>
    <col min="14083" max="14336" width="9.140625" style="151"/>
    <col min="14337" max="14337" width="2.42578125" style="151" bestFit="1" customWidth="1"/>
    <col min="14338" max="14338" width="35.28515625" style="151" customWidth="1"/>
    <col min="14339" max="14592" width="9.140625" style="151"/>
    <col min="14593" max="14593" width="2.42578125" style="151" bestFit="1" customWidth="1"/>
    <col min="14594" max="14594" width="35.28515625" style="151" customWidth="1"/>
    <col min="14595" max="14848" width="9.140625" style="151"/>
    <col min="14849" max="14849" width="2.42578125" style="151" bestFit="1" customWidth="1"/>
    <col min="14850" max="14850" width="35.28515625" style="151" customWidth="1"/>
    <col min="14851" max="15104" width="9.140625" style="151"/>
    <col min="15105" max="15105" width="2.42578125" style="151" bestFit="1" customWidth="1"/>
    <col min="15106" max="15106" width="35.28515625" style="151" customWidth="1"/>
    <col min="15107" max="15360" width="9.140625" style="151"/>
    <col min="15361" max="15361" width="2.42578125" style="151" bestFit="1" customWidth="1"/>
    <col min="15362" max="15362" width="35.28515625" style="151" customWidth="1"/>
    <col min="15363" max="15616" width="9.140625" style="151"/>
    <col min="15617" max="15617" width="2.42578125" style="151" bestFit="1" customWidth="1"/>
    <col min="15618" max="15618" width="35.28515625" style="151" customWidth="1"/>
    <col min="15619" max="15872" width="9.140625" style="151"/>
    <col min="15873" max="15873" width="2.42578125" style="151" bestFit="1" customWidth="1"/>
    <col min="15874" max="15874" width="35.28515625" style="151" customWidth="1"/>
    <col min="15875" max="16128" width="9.140625" style="151"/>
    <col min="16129" max="16129" width="2.42578125" style="151" bestFit="1" customWidth="1"/>
    <col min="16130" max="16130" width="35.28515625" style="151" customWidth="1"/>
    <col min="16131" max="16384" width="9.140625" style="151"/>
  </cols>
  <sheetData>
    <row r="1" spans="1:5" ht="13.5" thickBot="1" x14ac:dyDescent="0.25">
      <c r="A1" s="539" t="s">
        <v>306</v>
      </c>
      <c r="B1" s="539"/>
      <c r="C1" s="539"/>
      <c r="D1" s="539"/>
      <c r="E1" s="539"/>
    </row>
    <row r="2" spans="1:5" x14ac:dyDescent="0.2">
      <c r="A2" s="228"/>
      <c r="B2" s="229" t="s">
        <v>307</v>
      </c>
      <c r="C2" s="230">
        <v>2014</v>
      </c>
      <c r="D2" s="230">
        <v>2015</v>
      </c>
      <c r="E2" s="231">
        <v>2016</v>
      </c>
    </row>
    <row r="3" spans="1:5" x14ac:dyDescent="0.2">
      <c r="A3" s="232" t="str">
        <f>"(1)"</f>
        <v>(1)</v>
      </c>
      <c r="B3" s="154" t="s">
        <v>308</v>
      </c>
      <c r="C3" s="233" t="s">
        <v>309</v>
      </c>
      <c r="D3" s="233">
        <v>300</v>
      </c>
      <c r="E3" s="233">
        <v>300</v>
      </c>
    </row>
    <row r="4" spans="1:5" x14ac:dyDescent="0.2">
      <c r="A4" s="232" t="str">
        <f>"(2)"</f>
        <v>(2)</v>
      </c>
      <c r="B4" s="154" t="s">
        <v>310</v>
      </c>
      <c r="C4" s="233">
        <v>189</v>
      </c>
      <c r="D4" s="233">
        <v>153</v>
      </c>
      <c r="E4" s="233">
        <v>153</v>
      </c>
    </row>
    <row r="5" spans="1:5" ht="13.5" thickBot="1" x14ac:dyDescent="0.25">
      <c r="A5" s="232"/>
      <c r="B5" s="234" t="s">
        <v>311</v>
      </c>
      <c r="C5" s="235">
        <v>181</v>
      </c>
      <c r="D5" s="235">
        <v>147</v>
      </c>
      <c r="E5" s="235">
        <v>147</v>
      </c>
    </row>
    <row r="6" spans="1:5" ht="38.25" customHeight="1" x14ac:dyDescent="0.2">
      <c r="A6" s="548" t="s">
        <v>312</v>
      </c>
      <c r="B6" s="548"/>
      <c r="C6" s="548"/>
      <c r="D6" s="548"/>
      <c r="E6" s="547" t="s">
        <v>94</v>
      </c>
    </row>
  </sheetData>
  <mergeCells count="2">
    <mergeCell ref="A1:E1"/>
    <mergeCell ref="A6:D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workbookViewId="0"/>
  </sheetViews>
  <sheetFormatPr defaultRowHeight="12.75" x14ac:dyDescent="0.2"/>
  <cols>
    <col min="1" max="1" width="60.85546875" style="151" customWidth="1"/>
    <col min="2" max="256" width="9.140625" style="151"/>
    <col min="257" max="257" width="60.85546875" style="151" customWidth="1"/>
    <col min="258" max="512" width="9.140625" style="151"/>
    <col min="513" max="513" width="60.85546875" style="151" customWidth="1"/>
    <col min="514" max="768" width="9.140625" style="151"/>
    <col min="769" max="769" width="60.85546875" style="151" customWidth="1"/>
    <col min="770" max="1024" width="9.140625" style="151"/>
    <col min="1025" max="1025" width="60.85546875" style="151" customWidth="1"/>
    <col min="1026" max="1280" width="9.140625" style="151"/>
    <col min="1281" max="1281" width="60.85546875" style="151" customWidth="1"/>
    <col min="1282" max="1536" width="9.140625" style="151"/>
    <col min="1537" max="1537" width="60.85546875" style="151" customWidth="1"/>
    <col min="1538" max="1792" width="9.140625" style="151"/>
    <col min="1793" max="1793" width="60.85546875" style="151" customWidth="1"/>
    <col min="1794" max="2048" width="9.140625" style="151"/>
    <col min="2049" max="2049" width="60.85546875" style="151" customWidth="1"/>
    <col min="2050" max="2304" width="9.140625" style="151"/>
    <col min="2305" max="2305" width="60.85546875" style="151" customWidth="1"/>
    <col min="2306" max="2560" width="9.140625" style="151"/>
    <col min="2561" max="2561" width="60.85546875" style="151" customWidth="1"/>
    <col min="2562" max="2816" width="9.140625" style="151"/>
    <col min="2817" max="2817" width="60.85546875" style="151" customWidth="1"/>
    <col min="2818" max="3072" width="9.140625" style="151"/>
    <col min="3073" max="3073" width="60.85546875" style="151" customWidth="1"/>
    <col min="3074" max="3328" width="9.140625" style="151"/>
    <col min="3329" max="3329" width="60.85546875" style="151" customWidth="1"/>
    <col min="3330" max="3584" width="9.140625" style="151"/>
    <col min="3585" max="3585" width="60.85546875" style="151" customWidth="1"/>
    <col min="3586" max="3840" width="9.140625" style="151"/>
    <col min="3841" max="3841" width="60.85546875" style="151" customWidth="1"/>
    <col min="3842" max="4096" width="9.140625" style="151"/>
    <col min="4097" max="4097" width="60.85546875" style="151" customWidth="1"/>
    <col min="4098" max="4352" width="9.140625" style="151"/>
    <col min="4353" max="4353" width="60.85546875" style="151" customWidth="1"/>
    <col min="4354" max="4608" width="9.140625" style="151"/>
    <col min="4609" max="4609" width="60.85546875" style="151" customWidth="1"/>
    <col min="4610" max="4864" width="9.140625" style="151"/>
    <col min="4865" max="4865" width="60.85546875" style="151" customWidth="1"/>
    <col min="4866" max="5120" width="9.140625" style="151"/>
    <col min="5121" max="5121" width="60.85546875" style="151" customWidth="1"/>
    <col min="5122" max="5376" width="9.140625" style="151"/>
    <col min="5377" max="5377" width="60.85546875" style="151" customWidth="1"/>
    <col min="5378" max="5632" width="9.140625" style="151"/>
    <col min="5633" max="5633" width="60.85546875" style="151" customWidth="1"/>
    <col min="5634" max="5888" width="9.140625" style="151"/>
    <col min="5889" max="5889" width="60.85546875" style="151" customWidth="1"/>
    <col min="5890" max="6144" width="9.140625" style="151"/>
    <col min="6145" max="6145" width="60.85546875" style="151" customWidth="1"/>
    <col min="6146" max="6400" width="9.140625" style="151"/>
    <col min="6401" max="6401" width="60.85546875" style="151" customWidth="1"/>
    <col min="6402" max="6656" width="9.140625" style="151"/>
    <col min="6657" max="6657" width="60.85546875" style="151" customWidth="1"/>
    <col min="6658" max="6912" width="9.140625" style="151"/>
    <col min="6913" max="6913" width="60.85546875" style="151" customWidth="1"/>
    <col min="6914" max="7168" width="9.140625" style="151"/>
    <col min="7169" max="7169" width="60.85546875" style="151" customWidth="1"/>
    <col min="7170" max="7424" width="9.140625" style="151"/>
    <col min="7425" max="7425" width="60.85546875" style="151" customWidth="1"/>
    <col min="7426" max="7680" width="9.140625" style="151"/>
    <col min="7681" max="7681" width="60.85546875" style="151" customWidth="1"/>
    <col min="7682" max="7936" width="9.140625" style="151"/>
    <col min="7937" max="7937" width="60.85546875" style="151" customWidth="1"/>
    <col min="7938" max="8192" width="9.140625" style="151"/>
    <col min="8193" max="8193" width="60.85546875" style="151" customWidth="1"/>
    <col min="8194" max="8448" width="9.140625" style="151"/>
    <col min="8449" max="8449" width="60.85546875" style="151" customWidth="1"/>
    <col min="8450" max="8704" width="9.140625" style="151"/>
    <col min="8705" max="8705" width="60.85546875" style="151" customWidth="1"/>
    <col min="8706" max="8960" width="9.140625" style="151"/>
    <col min="8961" max="8961" width="60.85546875" style="151" customWidth="1"/>
    <col min="8962" max="9216" width="9.140625" style="151"/>
    <col min="9217" max="9217" width="60.85546875" style="151" customWidth="1"/>
    <col min="9218" max="9472" width="9.140625" style="151"/>
    <col min="9473" max="9473" width="60.85546875" style="151" customWidth="1"/>
    <col min="9474" max="9728" width="9.140625" style="151"/>
    <col min="9729" max="9729" width="60.85546875" style="151" customWidth="1"/>
    <col min="9730" max="9984" width="9.140625" style="151"/>
    <col min="9985" max="9985" width="60.85546875" style="151" customWidth="1"/>
    <col min="9986" max="10240" width="9.140625" style="151"/>
    <col min="10241" max="10241" width="60.85546875" style="151" customWidth="1"/>
    <col min="10242" max="10496" width="9.140625" style="151"/>
    <col min="10497" max="10497" width="60.85546875" style="151" customWidth="1"/>
    <col min="10498" max="10752" width="9.140625" style="151"/>
    <col min="10753" max="10753" width="60.85546875" style="151" customWidth="1"/>
    <col min="10754" max="11008" width="9.140625" style="151"/>
    <col min="11009" max="11009" width="60.85546875" style="151" customWidth="1"/>
    <col min="11010" max="11264" width="9.140625" style="151"/>
    <col min="11265" max="11265" width="60.85546875" style="151" customWidth="1"/>
    <col min="11266" max="11520" width="9.140625" style="151"/>
    <col min="11521" max="11521" width="60.85546875" style="151" customWidth="1"/>
    <col min="11522" max="11776" width="9.140625" style="151"/>
    <col min="11777" max="11777" width="60.85546875" style="151" customWidth="1"/>
    <col min="11778" max="12032" width="9.140625" style="151"/>
    <col min="12033" max="12033" width="60.85546875" style="151" customWidth="1"/>
    <col min="12034" max="12288" width="9.140625" style="151"/>
    <col min="12289" max="12289" width="60.85546875" style="151" customWidth="1"/>
    <col min="12290" max="12544" width="9.140625" style="151"/>
    <col min="12545" max="12545" width="60.85546875" style="151" customWidth="1"/>
    <col min="12546" max="12800" width="9.140625" style="151"/>
    <col min="12801" max="12801" width="60.85546875" style="151" customWidth="1"/>
    <col min="12802" max="13056" width="9.140625" style="151"/>
    <col min="13057" max="13057" width="60.85546875" style="151" customWidth="1"/>
    <col min="13058" max="13312" width="9.140625" style="151"/>
    <col min="13313" max="13313" width="60.85546875" style="151" customWidth="1"/>
    <col min="13314" max="13568" width="9.140625" style="151"/>
    <col min="13569" max="13569" width="60.85546875" style="151" customWidth="1"/>
    <col min="13570" max="13824" width="9.140625" style="151"/>
    <col min="13825" max="13825" width="60.85546875" style="151" customWidth="1"/>
    <col min="13826" max="14080" width="9.140625" style="151"/>
    <col min="14081" max="14081" width="60.85546875" style="151" customWidth="1"/>
    <col min="14082" max="14336" width="9.140625" style="151"/>
    <col min="14337" max="14337" width="60.85546875" style="151" customWidth="1"/>
    <col min="14338" max="14592" width="9.140625" style="151"/>
    <col min="14593" max="14593" width="60.85546875" style="151" customWidth="1"/>
    <col min="14594" max="14848" width="9.140625" style="151"/>
    <col min="14849" max="14849" width="60.85546875" style="151" customWidth="1"/>
    <col min="14850" max="15104" width="9.140625" style="151"/>
    <col min="15105" max="15105" width="60.85546875" style="151" customWidth="1"/>
    <col min="15106" max="15360" width="9.140625" style="151"/>
    <col min="15361" max="15361" width="60.85546875" style="151" customWidth="1"/>
    <col min="15362" max="15616" width="9.140625" style="151"/>
    <col min="15617" max="15617" width="60.85546875" style="151" customWidth="1"/>
    <col min="15618" max="15872" width="9.140625" style="151"/>
    <col min="15873" max="15873" width="60.85546875" style="151" customWidth="1"/>
    <col min="15874" max="16128" width="9.140625" style="151"/>
    <col min="16129" max="16129" width="60.85546875" style="151" customWidth="1"/>
    <col min="16130" max="16384" width="9.140625" style="151"/>
  </cols>
  <sheetData>
    <row r="1" spans="1:6" ht="15" x14ac:dyDescent="0.25">
      <c r="A1" s="161" t="s">
        <v>313</v>
      </c>
      <c r="B1" s="236"/>
      <c r="C1" s="236"/>
      <c r="D1" s="236"/>
      <c r="E1" s="237"/>
      <c r="F1" s="237"/>
    </row>
    <row r="2" spans="1:6" x14ac:dyDescent="0.2">
      <c r="A2" s="238"/>
      <c r="B2" s="239">
        <v>2013</v>
      </c>
      <c r="C2" s="239">
        <v>2014</v>
      </c>
      <c r="D2" s="239">
        <v>2015</v>
      </c>
      <c r="E2" s="239">
        <v>2016</v>
      </c>
      <c r="F2" s="239">
        <v>2017</v>
      </c>
    </row>
    <row r="3" spans="1:6" x14ac:dyDescent="0.2">
      <c r="A3" s="240" t="s">
        <v>314</v>
      </c>
      <c r="B3" s="241">
        <v>0.33235186491291796</v>
      </c>
      <c r="C3" s="241" t="s">
        <v>315</v>
      </c>
      <c r="D3" s="241" t="s">
        <v>315</v>
      </c>
      <c r="E3" s="241" t="s">
        <v>315</v>
      </c>
      <c r="F3" s="241" t="s">
        <v>315</v>
      </c>
    </row>
    <row r="4" spans="1:6" x14ac:dyDescent="0.2">
      <c r="A4" s="240" t="s">
        <v>316</v>
      </c>
      <c r="B4" s="241">
        <v>-8.0239451825358798E-3</v>
      </c>
      <c r="C4" s="241">
        <v>-7.7699555604159552E-3</v>
      </c>
      <c r="D4" s="241">
        <v>-7.4408630544157547E-3</v>
      </c>
      <c r="E4" s="241">
        <v>-7.0836118443180001E-3</v>
      </c>
      <c r="F4" s="241">
        <v>-6.7138173373494144E-3</v>
      </c>
    </row>
    <row r="5" spans="1:6" x14ac:dyDescent="0.2">
      <c r="A5" s="240" t="s">
        <v>317</v>
      </c>
      <c r="B5" s="241">
        <v>0.13000787477854436</v>
      </c>
      <c r="C5" s="241" t="s">
        <v>315</v>
      </c>
      <c r="D5" s="241" t="s">
        <v>315</v>
      </c>
      <c r="E5" s="241" t="s">
        <v>315</v>
      </c>
      <c r="F5" s="241" t="s">
        <v>315</v>
      </c>
    </row>
    <row r="6" spans="1:6" x14ac:dyDescent="0.2">
      <c r="A6" s="240" t="s">
        <v>318</v>
      </c>
      <c r="B6" s="241">
        <v>0.10390407354125977</v>
      </c>
      <c r="C6" s="241">
        <v>0.34326697119959931</v>
      </c>
      <c r="D6" s="241">
        <v>0.10768952322539815</v>
      </c>
      <c r="E6" s="241">
        <v>0.1077522367377064</v>
      </c>
      <c r="F6" s="241">
        <v>0</v>
      </c>
    </row>
    <row r="7" spans="1:6" x14ac:dyDescent="0.2">
      <c r="A7" s="242" t="s">
        <v>319</v>
      </c>
      <c r="B7" s="241">
        <v>5.5452281841989496E-3</v>
      </c>
      <c r="C7" s="241">
        <v>6.9806096949141276E-3</v>
      </c>
      <c r="D7" s="241" t="s">
        <v>315</v>
      </c>
      <c r="E7" s="241" t="s">
        <v>315</v>
      </c>
      <c r="F7" s="241" t="s">
        <v>315</v>
      </c>
    </row>
    <row r="8" spans="1:6" x14ac:dyDescent="0.2">
      <c r="A8" s="242" t="s">
        <v>320</v>
      </c>
      <c r="B8" s="241" t="s">
        <v>315</v>
      </c>
      <c r="C8" s="241">
        <v>0.22002344788392797</v>
      </c>
      <c r="D8" s="241" t="s">
        <v>315</v>
      </c>
      <c r="E8" s="241" t="s">
        <v>315</v>
      </c>
      <c r="F8" s="241" t="s">
        <v>315</v>
      </c>
    </row>
    <row r="9" spans="1:6" x14ac:dyDescent="0.2">
      <c r="A9" s="240" t="s">
        <v>321</v>
      </c>
      <c r="B9" s="241">
        <v>0.21772801964430352</v>
      </c>
      <c r="C9" s="241">
        <v>0.16981624495672173</v>
      </c>
      <c r="D9" s="241">
        <v>0.11492029888514343</v>
      </c>
      <c r="E9" s="241">
        <v>0.11596751309484471</v>
      </c>
      <c r="F9" s="241">
        <v>5.8254173739532122E-2</v>
      </c>
    </row>
    <row r="10" spans="1:6" x14ac:dyDescent="0.2">
      <c r="A10" s="243" t="s">
        <v>322</v>
      </c>
      <c r="B10" s="241" t="s">
        <v>315</v>
      </c>
      <c r="C10" s="241">
        <v>3.4903048474570639E-2</v>
      </c>
      <c r="D10" s="241" t="s">
        <v>315</v>
      </c>
      <c r="E10" s="241" t="s">
        <v>315</v>
      </c>
      <c r="F10" s="241" t="s">
        <v>315</v>
      </c>
    </row>
    <row r="11" spans="1:6" x14ac:dyDescent="0.2">
      <c r="A11" s="243" t="s">
        <v>323</v>
      </c>
      <c r="B11" s="241">
        <v>0</v>
      </c>
      <c r="C11" s="241">
        <v>0.24804522610924282</v>
      </c>
      <c r="D11" s="241">
        <v>0.19339507569261691</v>
      </c>
      <c r="E11" s="241">
        <v>0.17990513840959674</v>
      </c>
      <c r="F11" s="241">
        <v>0</v>
      </c>
    </row>
    <row r="12" spans="1:6" x14ac:dyDescent="0.2">
      <c r="A12" s="243" t="s">
        <v>324</v>
      </c>
      <c r="B12" s="241" t="s">
        <v>315</v>
      </c>
      <c r="C12" s="241">
        <v>7.2490946831800546E-2</v>
      </c>
      <c r="D12" s="241" t="s">
        <v>315</v>
      </c>
      <c r="E12" s="241" t="s">
        <v>315</v>
      </c>
      <c r="F12" s="241" t="s">
        <v>315</v>
      </c>
    </row>
    <row r="13" spans="1:6" x14ac:dyDescent="0.2">
      <c r="A13" s="243" t="s">
        <v>325</v>
      </c>
      <c r="B13" s="241">
        <v>4.1589211381492117E-2</v>
      </c>
      <c r="C13" s="241" t="s">
        <v>315</v>
      </c>
      <c r="D13" s="241" t="s">
        <v>315</v>
      </c>
      <c r="E13" s="241" t="s">
        <v>315</v>
      </c>
      <c r="F13" s="241" t="s">
        <v>315</v>
      </c>
    </row>
    <row r="14" spans="1:6" x14ac:dyDescent="0.2">
      <c r="A14" s="243" t="s">
        <v>326</v>
      </c>
      <c r="B14" s="241" t="s">
        <v>315</v>
      </c>
      <c r="C14" s="241">
        <v>6.7121247066481982E-2</v>
      </c>
      <c r="D14" s="241" t="s">
        <v>315</v>
      </c>
      <c r="E14" s="241" t="s">
        <v>315</v>
      </c>
      <c r="F14" s="241" t="s">
        <v>315</v>
      </c>
    </row>
    <row r="15" spans="1:6" x14ac:dyDescent="0.2">
      <c r="A15" s="243" t="s">
        <v>327</v>
      </c>
      <c r="B15" s="241">
        <v>-0.17261463553183701</v>
      </c>
      <c r="C15" s="241" t="s">
        <v>315</v>
      </c>
      <c r="D15" s="241" t="s">
        <v>315</v>
      </c>
      <c r="E15" s="241" t="s">
        <v>315</v>
      </c>
      <c r="F15" s="241" t="s">
        <v>315</v>
      </c>
    </row>
    <row r="16" spans="1:6" x14ac:dyDescent="0.2">
      <c r="A16" s="243" t="s">
        <v>328</v>
      </c>
      <c r="B16" s="241" t="s">
        <v>315</v>
      </c>
      <c r="C16" s="241">
        <v>6.0140637371567857E-2</v>
      </c>
      <c r="D16" s="241" t="s">
        <v>315</v>
      </c>
      <c r="E16" s="241" t="s">
        <v>315</v>
      </c>
      <c r="F16" s="241" t="s">
        <v>315</v>
      </c>
    </row>
    <row r="17" spans="1:6" x14ac:dyDescent="0.2">
      <c r="A17" s="242" t="s">
        <v>329</v>
      </c>
      <c r="B17" s="241">
        <v>2.7032987397969881E-2</v>
      </c>
      <c r="C17" s="241">
        <v>0.13118122829675588</v>
      </c>
      <c r="D17" s="241">
        <v>2.5068560739652253E-2</v>
      </c>
      <c r="E17" s="241">
        <v>2.3864967340048549E-2</v>
      </c>
      <c r="F17" s="241" t="s">
        <v>315</v>
      </c>
    </row>
    <row r="18" spans="1:6" x14ac:dyDescent="0.2">
      <c r="A18" s="242" t="s">
        <v>330</v>
      </c>
      <c r="B18" s="241">
        <v>4.2059862623626008E-2</v>
      </c>
      <c r="C18" s="241">
        <v>6.4554530578659716E-2</v>
      </c>
      <c r="D18" s="241" t="s">
        <v>315</v>
      </c>
      <c r="E18" s="241" t="s">
        <v>315</v>
      </c>
      <c r="F18" s="241" t="s">
        <v>315</v>
      </c>
    </row>
    <row r="19" spans="1:6" ht="13.5" thickBot="1" x14ac:dyDescent="0.25">
      <c r="A19" s="244" t="s">
        <v>331</v>
      </c>
      <c r="B19" s="245">
        <v>0.71958054174993979</v>
      </c>
      <c r="C19" s="245">
        <v>1.4107541829038266</v>
      </c>
      <c r="D19" s="245">
        <v>0.43363259548839495</v>
      </c>
      <c r="E19" s="245">
        <v>0.42040624373787844</v>
      </c>
      <c r="F19" s="245">
        <v>5.1540356402182706E-2</v>
      </c>
    </row>
    <row r="20" spans="1:6" x14ac:dyDescent="0.2">
      <c r="F20" s="246" t="s">
        <v>94</v>
      </c>
    </row>
    <row r="22" spans="1:6" x14ac:dyDescent="0.2">
      <c r="A22" s="238"/>
      <c r="B22" s="239">
        <v>2013</v>
      </c>
      <c r="C22" s="239">
        <v>2014</v>
      </c>
      <c r="D22" s="239">
        <v>2015</v>
      </c>
      <c r="E22" s="239">
        <v>2016</v>
      </c>
      <c r="F22" s="239">
        <v>2017</v>
      </c>
    </row>
    <row r="23" spans="1:6" x14ac:dyDescent="0.2">
      <c r="A23" s="247" t="s">
        <v>314</v>
      </c>
      <c r="B23" s="248">
        <v>239.739</v>
      </c>
      <c r="C23" s="248" t="s">
        <v>315</v>
      </c>
      <c r="D23" s="248" t="s">
        <v>315</v>
      </c>
      <c r="E23" s="248" t="s">
        <v>315</v>
      </c>
      <c r="F23" s="248" t="s">
        <v>315</v>
      </c>
    </row>
    <row r="24" spans="1:6" x14ac:dyDescent="0.2">
      <c r="A24" s="247" t="s">
        <v>316</v>
      </c>
      <c r="B24" s="248">
        <v>-5.7880000000000003</v>
      </c>
      <c r="C24" s="248">
        <v>-5.7880000000000003</v>
      </c>
      <c r="D24" s="248">
        <v>-5.7880000000000003</v>
      </c>
      <c r="E24" s="248">
        <v>-5.7880000000000003</v>
      </c>
      <c r="F24" s="248">
        <v>-5.7880000000000003</v>
      </c>
    </row>
    <row r="25" spans="1:6" x14ac:dyDescent="0.2">
      <c r="A25" s="240" t="s">
        <v>317</v>
      </c>
      <c r="B25" s="248">
        <v>93.78</v>
      </c>
      <c r="C25" s="248" t="s">
        <v>315</v>
      </c>
      <c r="D25" s="248" t="s">
        <v>315</v>
      </c>
      <c r="E25" s="248" t="s">
        <v>315</v>
      </c>
      <c r="F25" s="248" t="s">
        <v>315</v>
      </c>
    </row>
    <row r="26" spans="1:6" x14ac:dyDescent="0.2">
      <c r="A26" s="247" t="s">
        <v>318</v>
      </c>
      <c r="B26" s="248">
        <v>74.950259999999986</v>
      </c>
      <c r="C26" s="248">
        <v>255.70663999999999</v>
      </c>
      <c r="D26" s="248">
        <v>83.768100000000004</v>
      </c>
      <c r="E26" s="248">
        <v>88.044060000000002</v>
      </c>
      <c r="F26" s="248">
        <v>0</v>
      </c>
    </row>
    <row r="27" spans="1:6" x14ac:dyDescent="0.2">
      <c r="A27" s="249" t="s">
        <v>319</v>
      </c>
      <c r="B27" s="248">
        <v>4</v>
      </c>
      <c r="C27" s="248">
        <v>5.2</v>
      </c>
      <c r="D27" s="248" t="s">
        <v>315</v>
      </c>
      <c r="E27" s="248" t="s">
        <v>315</v>
      </c>
      <c r="F27" s="248" t="s">
        <v>315</v>
      </c>
    </row>
    <row r="28" spans="1:6" x14ac:dyDescent="0.2">
      <c r="A28" s="249" t="s">
        <v>320</v>
      </c>
      <c r="B28" s="250" t="s">
        <v>315</v>
      </c>
      <c r="C28" s="248">
        <v>163.9</v>
      </c>
      <c r="D28" s="248" t="s">
        <v>315</v>
      </c>
      <c r="E28" s="248" t="s">
        <v>315</v>
      </c>
      <c r="F28" s="248" t="s">
        <v>315</v>
      </c>
    </row>
    <row r="29" spans="1:6" x14ac:dyDescent="0.2">
      <c r="A29" s="240" t="s">
        <v>321</v>
      </c>
      <c r="B29" s="248">
        <v>157.05613</v>
      </c>
      <c r="C29" s="248">
        <v>126.49961999999999</v>
      </c>
      <c r="D29" s="248">
        <v>89.392679999999999</v>
      </c>
      <c r="E29" s="248">
        <v>94.756740000000008</v>
      </c>
      <c r="F29" s="248">
        <v>50.221080000000001</v>
      </c>
    </row>
    <row r="30" spans="1:6" x14ac:dyDescent="0.2">
      <c r="A30" s="243" t="s">
        <v>322</v>
      </c>
      <c r="B30" s="251" t="s">
        <v>315</v>
      </c>
      <c r="C30" s="248">
        <v>26</v>
      </c>
      <c r="D30" s="251" t="s">
        <v>315</v>
      </c>
      <c r="E30" s="251" t="s">
        <v>315</v>
      </c>
      <c r="F30" s="248" t="s">
        <v>315</v>
      </c>
    </row>
    <row r="31" spans="1:6" ht="15" x14ac:dyDescent="0.25">
      <c r="A31" s="243" t="s">
        <v>323</v>
      </c>
      <c r="B31" s="248">
        <v>0</v>
      </c>
      <c r="C31" s="248">
        <v>184.77399999999997</v>
      </c>
      <c r="D31" s="248">
        <v>150.43559999999999</v>
      </c>
      <c r="E31" s="248">
        <v>147</v>
      </c>
      <c r="F31" s="237"/>
    </row>
    <row r="32" spans="1:6" x14ac:dyDescent="0.2">
      <c r="A32" s="252" t="s">
        <v>332</v>
      </c>
      <c r="B32" s="251" t="s">
        <v>315</v>
      </c>
      <c r="C32" s="251">
        <v>181.29999999999998</v>
      </c>
      <c r="D32" s="251">
        <v>147</v>
      </c>
      <c r="E32" s="251">
        <v>147</v>
      </c>
      <c r="F32" s="251" t="s">
        <v>315</v>
      </c>
    </row>
    <row r="33" spans="1:6" x14ac:dyDescent="0.2">
      <c r="A33" s="253" t="s">
        <v>333</v>
      </c>
      <c r="B33" s="251" t="s">
        <v>315</v>
      </c>
      <c r="C33" s="251">
        <v>3.4740000000000002</v>
      </c>
      <c r="D33" s="251">
        <v>3.4356</v>
      </c>
      <c r="E33" s="251" t="s">
        <v>315</v>
      </c>
      <c r="F33" s="251" t="s">
        <v>315</v>
      </c>
    </row>
    <row r="34" spans="1:6" x14ac:dyDescent="0.2">
      <c r="A34" s="243" t="s">
        <v>324</v>
      </c>
      <c r="B34" s="251" t="s">
        <v>315</v>
      </c>
      <c r="C34" s="248">
        <v>54</v>
      </c>
      <c r="D34" s="251" t="s">
        <v>315</v>
      </c>
      <c r="E34" s="251" t="s">
        <v>315</v>
      </c>
      <c r="F34" s="248" t="s">
        <v>315</v>
      </c>
    </row>
    <row r="35" spans="1:6" x14ac:dyDescent="0.2">
      <c r="A35" s="243" t="s">
        <v>325</v>
      </c>
      <c r="B35" s="248">
        <v>30</v>
      </c>
      <c r="C35" s="251" t="s">
        <v>315</v>
      </c>
      <c r="D35" s="251" t="s">
        <v>315</v>
      </c>
      <c r="E35" s="251" t="s">
        <v>315</v>
      </c>
      <c r="F35" s="248" t="s">
        <v>315</v>
      </c>
    </row>
    <row r="36" spans="1:6" x14ac:dyDescent="0.2">
      <c r="A36" s="243" t="s">
        <v>326</v>
      </c>
      <c r="B36" s="251" t="s">
        <v>315</v>
      </c>
      <c r="C36" s="248">
        <v>50</v>
      </c>
      <c r="D36" s="251" t="s">
        <v>315</v>
      </c>
      <c r="E36" s="251" t="s">
        <v>315</v>
      </c>
      <c r="F36" s="248" t="s">
        <v>315</v>
      </c>
    </row>
    <row r="37" spans="1:6" x14ac:dyDescent="0.2">
      <c r="A37" s="243" t="s">
        <v>327</v>
      </c>
      <c r="B37" s="251">
        <v>-124.514</v>
      </c>
      <c r="C37" s="251" t="s">
        <v>315</v>
      </c>
      <c r="D37" s="251" t="s">
        <v>315</v>
      </c>
      <c r="E37" s="251" t="s">
        <v>315</v>
      </c>
      <c r="F37" s="248" t="s">
        <v>315</v>
      </c>
    </row>
    <row r="38" spans="1:6" x14ac:dyDescent="0.2">
      <c r="A38" s="243" t="s">
        <v>328</v>
      </c>
      <c r="B38" s="251" t="s">
        <v>315</v>
      </c>
      <c r="C38" s="250">
        <v>44.8</v>
      </c>
      <c r="D38" s="251" t="s">
        <v>315</v>
      </c>
      <c r="E38" s="251" t="s">
        <v>315</v>
      </c>
      <c r="F38" s="248" t="s">
        <v>315</v>
      </c>
    </row>
    <row r="39" spans="1:6" x14ac:dyDescent="0.2">
      <c r="A39" s="242" t="s">
        <v>329</v>
      </c>
      <c r="B39" s="248">
        <v>19.5</v>
      </c>
      <c r="C39" s="248">
        <v>97.7196</v>
      </c>
      <c r="D39" s="248">
        <v>19.5</v>
      </c>
      <c r="E39" s="248">
        <v>19.5</v>
      </c>
      <c r="F39" s="248" t="s">
        <v>315</v>
      </c>
    </row>
    <row r="40" spans="1:6" x14ac:dyDescent="0.2">
      <c r="A40" s="242" t="s">
        <v>330</v>
      </c>
      <c r="B40" s="248">
        <v>30.339500000000001</v>
      </c>
      <c r="C40" s="248">
        <v>48.088000000000001</v>
      </c>
      <c r="D40" s="248" t="s">
        <v>315</v>
      </c>
      <c r="E40" s="248" t="s">
        <v>315</v>
      </c>
      <c r="F40" s="248" t="s">
        <v>315</v>
      </c>
    </row>
    <row r="41" spans="1:6" ht="13.5" thickBot="1" x14ac:dyDescent="0.25">
      <c r="A41" s="254" t="s">
        <v>331</v>
      </c>
      <c r="B41" s="255">
        <f>SUM(B23:B31,B34:B40)</f>
        <v>519.06289000000004</v>
      </c>
      <c r="C41" s="255">
        <f>SUM(C23:C31,C34:C40)</f>
        <v>1050.89986</v>
      </c>
      <c r="D41" s="255">
        <f>SUM(D23:D31,D34:D40)</f>
        <v>337.30838</v>
      </c>
      <c r="E41" s="255">
        <f>SUM(E23:E31,E34:E40)</f>
        <v>343.51280000000003</v>
      </c>
      <c r="F41" s="255">
        <f>SUM(F23:F31,F34:F40)</f>
        <v>44.433080000000004</v>
      </c>
    </row>
    <row r="42" spans="1:6" x14ac:dyDescent="0.2">
      <c r="A42" s="256" t="s">
        <v>334</v>
      </c>
      <c r="B42" s="257">
        <f>B41/B44*100</f>
        <v>0.71958054174993979</v>
      </c>
      <c r="C42" s="257">
        <f>C41/C44*100</f>
        <v>1.4107541829038266</v>
      </c>
      <c r="D42" s="257">
        <f>D41/D44*100</f>
        <v>0.433632595488395</v>
      </c>
      <c r="E42" s="257">
        <f>E41/E44*100</f>
        <v>0.42040624373787838</v>
      </c>
      <c r="F42" s="257">
        <f>F41/F44*100</f>
        <v>5.154035640218272E-2</v>
      </c>
    </row>
    <row r="43" spans="1:6" ht="15" x14ac:dyDescent="0.25">
      <c r="A43" s="237"/>
      <c r="B43" s="258"/>
      <c r="C43" s="258"/>
      <c r="D43" s="258"/>
      <c r="E43" s="258"/>
      <c r="F43" s="259"/>
    </row>
    <row r="44" spans="1:6" x14ac:dyDescent="0.2">
      <c r="A44" s="260" t="s">
        <v>335</v>
      </c>
      <c r="B44" s="261">
        <v>72134.092000000004</v>
      </c>
      <c r="C44" s="261">
        <v>74492.060540049555</v>
      </c>
      <c r="D44" s="261">
        <v>77786.675519651326</v>
      </c>
      <c r="E44" s="261">
        <v>81709.728415493955</v>
      </c>
      <c r="F44" s="261">
        <v>86210.269198135153</v>
      </c>
    </row>
    <row r="45" spans="1:6" x14ac:dyDescent="0.2">
      <c r="A45" s="262"/>
      <c r="B45" s="263"/>
      <c r="C45" s="263"/>
      <c r="D45" s="263"/>
      <c r="E45" s="263"/>
      <c r="F45" s="26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workbookViewId="0">
      <selection sqref="A1:E1"/>
    </sheetView>
  </sheetViews>
  <sheetFormatPr defaultRowHeight="15" x14ac:dyDescent="0.25"/>
  <cols>
    <col min="1" max="1" width="54.7109375" customWidth="1"/>
  </cols>
  <sheetData>
    <row r="1" spans="1:5" x14ac:dyDescent="0.25">
      <c r="A1" s="517" t="s">
        <v>467</v>
      </c>
      <c r="B1" s="517"/>
      <c r="C1" s="517"/>
      <c r="D1" s="517"/>
      <c r="E1" s="517"/>
    </row>
    <row r="2" spans="1:5" x14ac:dyDescent="0.25">
      <c r="A2" s="343"/>
      <c r="B2" s="344">
        <v>2014</v>
      </c>
      <c r="C2" s="344">
        <v>2015</v>
      </c>
      <c r="D2" s="344">
        <v>2016</v>
      </c>
      <c r="E2" s="344">
        <v>2017</v>
      </c>
    </row>
    <row r="3" spans="1:5" x14ac:dyDescent="0.25">
      <c r="A3" s="377" t="s">
        <v>468</v>
      </c>
      <c r="B3" s="378">
        <v>-3.167771287373883</v>
      </c>
      <c r="C3" s="378">
        <v>-3.8100881901320451</v>
      </c>
      <c r="D3" s="378">
        <v>-3.6403460310304814</v>
      </c>
      <c r="E3" s="378">
        <v>-3.9049659064612356</v>
      </c>
    </row>
    <row r="4" spans="1:5" ht="24" x14ac:dyDescent="0.25">
      <c r="A4" s="379" t="s">
        <v>469</v>
      </c>
      <c r="B4" s="378">
        <v>0.20887939713487955</v>
      </c>
      <c r="C4" s="380">
        <v>0.16590244058604223</v>
      </c>
      <c r="D4" s="380">
        <v>0.15100465567665675</v>
      </c>
      <c r="E4" s="378">
        <v>1.161441468448679E-2</v>
      </c>
    </row>
    <row r="5" spans="1:5" x14ac:dyDescent="0.25">
      <c r="A5" s="362" t="s">
        <v>593</v>
      </c>
      <c r="B5" s="354">
        <v>-3.3766506845087627</v>
      </c>
      <c r="C5" s="354">
        <v>-3.9759906307180874</v>
      </c>
      <c r="D5" s="354">
        <v>-3.7913506867071387</v>
      </c>
      <c r="E5" s="354">
        <v>-3.9165803211457231</v>
      </c>
    </row>
    <row r="6" spans="1:5" x14ac:dyDescent="0.25">
      <c r="E6" s="549" t="s">
        <v>94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workbookViewId="0">
      <selection sqref="A1:F1"/>
    </sheetView>
  </sheetViews>
  <sheetFormatPr defaultRowHeight="15" x14ac:dyDescent="0.25"/>
  <cols>
    <col min="1" max="1" width="54.5703125" customWidth="1"/>
  </cols>
  <sheetData>
    <row r="1" spans="1:6" x14ac:dyDescent="0.25">
      <c r="A1" s="517" t="s">
        <v>470</v>
      </c>
      <c r="B1" s="517"/>
      <c r="C1" s="517"/>
      <c r="D1" s="517"/>
      <c r="E1" s="517"/>
      <c r="F1" s="517"/>
    </row>
    <row r="2" spans="1:6" x14ac:dyDescent="0.25">
      <c r="A2" s="343"/>
      <c r="B2" s="344">
        <v>2013</v>
      </c>
      <c r="C2" s="344">
        <v>2014</v>
      </c>
      <c r="D2" s="344">
        <v>2015</v>
      </c>
      <c r="E2" s="344">
        <v>2016</v>
      </c>
      <c r="F2" s="344">
        <v>2017</v>
      </c>
    </row>
    <row r="3" spans="1:6" x14ac:dyDescent="0.25">
      <c r="A3" s="345" t="s">
        <v>471</v>
      </c>
      <c r="B3" s="346">
        <v>-2.7655724069093632</v>
      </c>
      <c r="C3" s="346">
        <v>-3.3766506845087627</v>
      </c>
      <c r="D3" s="346">
        <v>-3.9759906307180874</v>
      </c>
      <c r="E3" s="346">
        <v>-3.7913506867071387</v>
      </c>
      <c r="F3" s="346">
        <v>-3.9165803211457231</v>
      </c>
    </row>
    <row r="4" spans="1:6" x14ac:dyDescent="0.25">
      <c r="A4" s="381" t="s">
        <v>431</v>
      </c>
      <c r="B4" s="348">
        <v>-0.37351741010891559</v>
      </c>
      <c r="C4" s="348">
        <v>-0.3364008006528475</v>
      </c>
      <c r="D4" s="348">
        <v>-0.20442963293116281</v>
      </c>
      <c r="E4" s="348">
        <v>-5.6692512319609464E-2</v>
      </c>
      <c r="F4" s="348">
        <v>0.13576866287092437</v>
      </c>
    </row>
    <row r="5" spans="1:6" x14ac:dyDescent="0.25">
      <c r="A5" s="381" t="s">
        <v>472</v>
      </c>
      <c r="B5" s="348">
        <v>0.73665523886100859</v>
      </c>
      <c r="C5" s="348">
        <v>0.30086309651685045</v>
      </c>
      <c r="D5" s="348">
        <v>5.0143137933882025E-2</v>
      </c>
      <c r="E5" s="348">
        <v>0.13274886859057525</v>
      </c>
      <c r="F5" s="348">
        <v>5.154035640218272E-2</v>
      </c>
    </row>
    <row r="6" spans="1:6" x14ac:dyDescent="0.25">
      <c r="A6" s="382" t="s">
        <v>473</v>
      </c>
      <c r="B6" s="350">
        <f>B3-B4-B5</f>
        <v>-3.128710235661456</v>
      </c>
      <c r="C6" s="350">
        <f t="shared" ref="C6:F6" si="0">C3-C4-C5</f>
        <v>-3.3411129803727659</v>
      </c>
      <c r="D6" s="350">
        <f t="shared" si="0"/>
        <v>-3.8217041357208066</v>
      </c>
      <c r="E6" s="350">
        <f t="shared" si="0"/>
        <v>-3.8674070429781047</v>
      </c>
      <c r="F6" s="350">
        <f t="shared" si="0"/>
        <v>-4.1038893404188297</v>
      </c>
    </row>
    <row r="7" spans="1:6" x14ac:dyDescent="0.25">
      <c r="A7" s="347" t="s">
        <v>474</v>
      </c>
      <c r="B7" s="348" t="s">
        <v>315</v>
      </c>
      <c r="C7" s="348">
        <v>2.9514375513539637E-3</v>
      </c>
      <c r="D7" s="348">
        <v>-7.1014785252637713E-3</v>
      </c>
      <c r="E7" s="348">
        <v>-9.6338021093539394E-3</v>
      </c>
      <c r="F7" s="348">
        <v>-9.1149149270995933E-3</v>
      </c>
    </row>
    <row r="8" spans="1:6" x14ac:dyDescent="0.25">
      <c r="A8" s="182" t="s">
        <v>475</v>
      </c>
      <c r="B8" s="348" t="s">
        <v>315</v>
      </c>
      <c r="C8" s="348">
        <v>2.7739897686734905E-2</v>
      </c>
      <c r="D8" s="348">
        <v>8.0902104888549431E-3</v>
      </c>
      <c r="E8" s="348">
        <v>-3.4590795382047901E-2</v>
      </c>
      <c r="F8" s="348">
        <v>-6.1722722562541188E-2</v>
      </c>
    </row>
    <row r="9" spans="1:6" x14ac:dyDescent="0.25">
      <c r="A9" s="182" t="s">
        <v>476</v>
      </c>
      <c r="B9" s="348" t="s">
        <v>315</v>
      </c>
      <c r="C9" s="348">
        <v>0.13163411068076569</v>
      </c>
      <c r="D9" s="348">
        <v>2.938444154489378E-3</v>
      </c>
      <c r="E9" s="348">
        <v>3.2872008013595244E-3</v>
      </c>
      <c r="F9" s="348">
        <v>3.4718967104471893E-3</v>
      </c>
    </row>
    <row r="10" spans="1:6" x14ac:dyDescent="0.25">
      <c r="A10" s="182" t="s">
        <v>477</v>
      </c>
      <c r="B10" s="348" t="s">
        <v>315</v>
      </c>
      <c r="C10" s="348">
        <v>4.9159024722206374E-3</v>
      </c>
      <c r="D10" s="348">
        <v>5.1472272983754397E-3</v>
      </c>
      <c r="E10" s="348">
        <v>1.0295500369722516E-2</v>
      </c>
      <c r="F10" s="348">
        <v>-3.7097269425775958E-4</v>
      </c>
    </row>
    <row r="11" spans="1:6" x14ac:dyDescent="0.25">
      <c r="A11" s="362" t="s">
        <v>478</v>
      </c>
      <c r="B11" s="354" t="s">
        <v>315</v>
      </c>
      <c r="C11" s="354">
        <f>C6-B6-C7-C8-C9-C10</f>
        <v>-0.37964409310238512</v>
      </c>
      <c r="D11" s="354">
        <f t="shared" ref="D11:F11" si="1">D6-C6-D7-D8-D9-D10</f>
        <v>-0.48966555876449669</v>
      </c>
      <c r="E11" s="354">
        <f t="shared" si="1"/>
        <v>-1.5061010936978286E-2</v>
      </c>
      <c r="F11" s="354">
        <f t="shared" si="1"/>
        <v>-0.16874558396727365</v>
      </c>
    </row>
    <row r="12" spans="1:6" x14ac:dyDescent="0.25">
      <c r="A12" s="363"/>
      <c r="B12" s="364"/>
      <c r="C12" s="364"/>
      <c r="D12" s="364"/>
      <c r="E12" s="364"/>
      <c r="F12" s="365" t="s">
        <v>94</v>
      </c>
    </row>
  </sheetData>
  <mergeCells count="1">
    <mergeCell ref="A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showGridLines="0" workbookViewId="0">
      <selection sqref="A1:B1"/>
    </sheetView>
  </sheetViews>
  <sheetFormatPr defaultRowHeight="15" x14ac:dyDescent="0.25"/>
  <cols>
    <col min="1" max="1" width="56.42578125" customWidth="1"/>
  </cols>
  <sheetData>
    <row r="1" spans="1:2" x14ac:dyDescent="0.25">
      <c r="A1" s="517" t="s">
        <v>479</v>
      </c>
      <c r="B1" s="517"/>
    </row>
    <row r="2" spans="1:2" x14ac:dyDescent="0.25">
      <c r="A2" s="343"/>
      <c r="B2" s="344">
        <v>2014</v>
      </c>
    </row>
    <row r="3" spans="1:2" x14ac:dyDescent="0.25">
      <c r="A3" s="383" t="s">
        <v>480</v>
      </c>
      <c r="B3" s="384">
        <v>17391.917000000001</v>
      </c>
    </row>
    <row r="4" spans="1:2" x14ac:dyDescent="0.25">
      <c r="A4" s="385" t="s">
        <v>481</v>
      </c>
      <c r="B4" s="386">
        <f>1397.82+0.355</f>
        <v>1398.175</v>
      </c>
    </row>
    <row r="5" spans="1:2" x14ac:dyDescent="0.25">
      <c r="A5" s="385" t="s">
        <v>482</v>
      </c>
      <c r="B5" s="367">
        <v>3173.1979999999999</v>
      </c>
    </row>
    <row r="6" spans="1:2" ht="24" x14ac:dyDescent="0.25">
      <c r="A6" s="387" t="s">
        <v>483</v>
      </c>
      <c r="B6" s="367">
        <v>639.84299999999996</v>
      </c>
    </row>
    <row r="7" spans="1:2" x14ac:dyDescent="0.25">
      <c r="A7" s="387" t="s">
        <v>484</v>
      </c>
      <c r="B7" s="386">
        <v>727.13800000000003</v>
      </c>
    </row>
    <row r="8" spans="1:2" x14ac:dyDescent="0.25">
      <c r="A8" s="387" t="s">
        <v>485</v>
      </c>
      <c r="B8" s="386">
        <f>1038.854+241.207</f>
        <v>1280.0610000000001</v>
      </c>
    </row>
    <row r="9" spans="1:2" x14ac:dyDescent="0.25">
      <c r="A9" s="385" t="s">
        <v>486</v>
      </c>
      <c r="B9" s="386">
        <v>11</v>
      </c>
    </row>
    <row r="10" spans="1:2" x14ac:dyDescent="0.25">
      <c r="A10" s="388" t="s">
        <v>487</v>
      </c>
      <c r="B10" s="384">
        <f>B3-SUM(B4:B9)</f>
        <v>10162.502000000002</v>
      </c>
    </row>
    <row r="11" spans="1:2" x14ac:dyDescent="0.25">
      <c r="A11" s="389" t="s">
        <v>488</v>
      </c>
      <c r="B11" s="390">
        <f>B10*0.03</f>
        <v>304.87506000000008</v>
      </c>
    </row>
    <row r="12" spans="1:2" x14ac:dyDescent="0.25">
      <c r="A12" s="391" t="s">
        <v>489</v>
      </c>
      <c r="B12" s="392">
        <v>0.40927188453337054</v>
      </c>
    </row>
    <row r="13" spans="1:2" x14ac:dyDescent="0.25">
      <c r="B13" s="393" t="s">
        <v>91</v>
      </c>
    </row>
  </sheetData>
  <mergeCells count="1">
    <mergeCell ref="A1:B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showGridLines="0" workbookViewId="0">
      <selection sqref="A1:D1"/>
    </sheetView>
  </sheetViews>
  <sheetFormatPr defaultRowHeight="15" x14ac:dyDescent="0.25"/>
  <cols>
    <col min="1" max="1" width="38.42578125" customWidth="1"/>
  </cols>
  <sheetData>
    <row r="1" spans="1:4" x14ac:dyDescent="0.25">
      <c r="A1" s="517" t="s">
        <v>490</v>
      </c>
      <c r="B1" s="517"/>
      <c r="C1" s="517"/>
      <c r="D1" s="517"/>
    </row>
    <row r="2" spans="1:4" ht="24" x14ac:dyDescent="0.25">
      <c r="A2" s="394"/>
      <c r="B2" s="324" t="s">
        <v>194</v>
      </c>
      <c r="C2" s="395" t="s">
        <v>491</v>
      </c>
      <c r="D2" s="324" t="s">
        <v>492</v>
      </c>
    </row>
    <row r="3" spans="1:4" x14ac:dyDescent="0.25">
      <c r="A3" s="385" t="s">
        <v>493</v>
      </c>
      <c r="B3" s="386">
        <v>5000</v>
      </c>
      <c r="C3" s="386">
        <v>2050</v>
      </c>
      <c r="D3" s="386">
        <f>C3-B3</f>
        <v>-2950</v>
      </c>
    </row>
    <row r="4" spans="1:4" x14ac:dyDescent="0.25">
      <c r="A4" s="385" t="s">
        <v>494</v>
      </c>
      <c r="B4" s="386">
        <v>1495.3679999999999</v>
      </c>
      <c r="C4" s="386">
        <v>1442.8689999999999</v>
      </c>
      <c r="D4" s="386">
        <f>C4-B4</f>
        <v>-52.499000000000024</v>
      </c>
    </row>
    <row r="5" spans="1:4" x14ac:dyDescent="0.25">
      <c r="A5" s="396" t="s">
        <v>495</v>
      </c>
      <c r="B5" s="397">
        <f>B3+B4</f>
        <v>6495.3680000000004</v>
      </c>
      <c r="C5" s="397">
        <f>C3+C4</f>
        <v>3492.8689999999997</v>
      </c>
      <c r="D5" s="397">
        <f>D3+D4</f>
        <v>-3002.4989999999998</v>
      </c>
    </row>
    <row r="6" spans="1:4" x14ac:dyDescent="0.25">
      <c r="C6" s="540" t="s">
        <v>119</v>
      </c>
      <c r="D6" s="540"/>
    </row>
  </sheetData>
  <mergeCells count="2">
    <mergeCell ref="A1:D1"/>
    <mergeCell ref="C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showGridLines="0" workbookViewId="0">
      <selection sqref="A1:E1"/>
    </sheetView>
  </sheetViews>
  <sheetFormatPr defaultRowHeight="12.75" x14ac:dyDescent="0.2"/>
  <cols>
    <col min="1" max="1" width="42.7109375" style="151" customWidth="1"/>
    <col min="2" max="2" width="9.7109375" style="151" bestFit="1" customWidth="1"/>
    <col min="3" max="3" width="17.42578125" style="151" bestFit="1" customWidth="1"/>
    <col min="4" max="4" width="9.7109375" style="151" bestFit="1" customWidth="1"/>
    <col min="5" max="6" width="9.140625" style="151"/>
    <col min="7" max="7" width="24" style="151" customWidth="1"/>
    <col min="8" max="256" width="9.140625" style="151"/>
    <col min="257" max="257" width="42.7109375" style="151" customWidth="1"/>
    <col min="258" max="258" width="9.7109375" style="151" bestFit="1" customWidth="1"/>
    <col min="259" max="259" width="17.42578125" style="151" bestFit="1" customWidth="1"/>
    <col min="260" max="260" width="9.7109375" style="151" bestFit="1" customWidth="1"/>
    <col min="261" max="262" width="9.140625" style="151"/>
    <col min="263" max="263" width="24" style="151" customWidth="1"/>
    <col min="264" max="512" width="9.140625" style="151"/>
    <col min="513" max="513" width="42.7109375" style="151" customWidth="1"/>
    <col min="514" max="514" width="9.7109375" style="151" bestFit="1" customWidth="1"/>
    <col min="515" max="515" width="17.42578125" style="151" bestFit="1" customWidth="1"/>
    <col min="516" max="516" width="9.7109375" style="151" bestFit="1" customWidth="1"/>
    <col min="517" max="518" width="9.140625" style="151"/>
    <col min="519" max="519" width="24" style="151" customWidth="1"/>
    <col min="520" max="768" width="9.140625" style="151"/>
    <col min="769" max="769" width="42.7109375" style="151" customWidth="1"/>
    <col min="770" max="770" width="9.7109375" style="151" bestFit="1" customWidth="1"/>
    <col min="771" max="771" width="17.42578125" style="151" bestFit="1" customWidth="1"/>
    <col min="772" max="772" width="9.7109375" style="151" bestFit="1" customWidth="1"/>
    <col min="773" max="774" width="9.140625" style="151"/>
    <col min="775" max="775" width="24" style="151" customWidth="1"/>
    <col min="776" max="1024" width="9.140625" style="151"/>
    <col min="1025" max="1025" width="42.7109375" style="151" customWidth="1"/>
    <col min="1026" max="1026" width="9.7109375" style="151" bestFit="1" customWidth="1"/>
    <col min="1027" max="1027" width="17.42578125" style="151" bestFit="1" customWidth="1"/>
    <col min="1028" max="1028" width="9.7109375" style="151" bestFit="1" customWidth="1"/>
    <col min="1029" max="1030" width="9.140625" style="151"/>
    <col min="1031" max="1031" width="24" style="151" customWidth="1"/>
    <col min="1032" max="1280" width="9.140625" style="151"/>
    <col min="1281" max="1281" width="42.7109375" style="151" customWidth="1"/>
    <col min="1282" max="1282" width="9.7109375" style="151" bestFit="1" customWidth="1"/>
    <col min="1283" max="1283" width="17.42578125" style="151" bestFit="1" customWidth="1"/>
    <col min="1284" max="1284" width="9.7109375" style="151" bestFit="1" customWidth="1"/>
    <col min="1285" max="1286" width="9.140625" style="151"/>
    <col min="1287" max="1287" width="24" style="151" customWidth="1"/>
    <col min="1288" max="1536" width="9.140625" style="151"/>
    <col min="1537" max="1537" width="42.7109375" style="151" customWidth="1"/>
    <col min="1538" max="1538" width="9.7109375" style="151" bestFit="1" customWidth="1"/>
    <col min="1539" max="1539" width="17.42578125" style="151" bestFit="1" customWidth="1"/>
    <col min="1540" max="1540" width="9.7109375" style="151" bestFit="1" customWidth="1"/>
    <col min="1541" max="1542" width="9.140625" style="151"/>
    <col min="1543" max="1543" width="24" style="151" customWidth="1"/>
    <col min="1544" max="1792" width="9.140625" style="151"/>
    <col min="1793" max="1793" width="42.7109375" style="151" customWidth="1"/>
    <col min="1794" max="1794" width="9.7109375" style="151" bestFit="1" customWidth="1"/>
    <col min="1795" max="1795" width="17.42578125" style="151" bestFit="1" customWidth="1"/>
    <col min="1796" max="1796" width="9.7109375" style="151" bestFit="1" customWidth="1"/>
    <col min="1797" max="1798" width="9.140625" style="151"/>
    <col min="1799" max="1799" width="24" style="151" customWidth="1"/>
    <col min="1800" max="2048" width="9.140625" style="151"/>
    <col min="2049" max="2049" width="42.7109375" style="151" customWidth="1"/>
    <col min="2050" max="2050" width="9.7109375" style="151" bestFit="1" customWidth="1"/>
    <col min="2051" max="2051" width="17.42578125" style="151" bestFit="1" customWidth="1"/>
    <col min="2052" max="2052" width="9.7109375" style="151" bestFit="1" customWidth="1"/>
    <col min="2053" max="2054" width="9.140625" style="151"/>
    <col min="2055" max="2055" width="24" style="151" customWidth="1"/>
    <col min="2056" max="2304" width="9.140625" style="151"/>
    <col min="2305" max="2305" width="42.7109375" style="151" customWidth="1"/>
    <col min="2306" max="2306" width="9.7109375" style="151" bestFit="1" customWidth="1"/>
    <col min="2307" max="2307" width="17.42578125" style="151" bestFit="1" customWidth="1"/>
    <col min="2308" max="2308" width="9.7109375" style="151" bestFit="1" customWidth="1"/>
    <col min="2309" max="2310" width="9.140625" style="151"/>
    <col min="2311" max="2311" width="24" style="151" customWidth="1"/>
    <col min="2312" max="2560" width="9.140625" style="151"/>
    <col min="2561" max="2561" width="42.7109375" style="151" customWidth="1"/>
    <col min="2562" max="2562" width="9.7109375" style="151" bestFit="1" customWidth="1"/>
    <col min="2563" max="2563" width="17.42578125" style="151" bestFit="1" customWidth="1"/>
    <col min="2564" max="2564" width="9.7109375" style="151" bestFit="1" customWidth="1"/>
    <col min="2565" max="2566" width="9.140625" style="151"/>
    <col min="2567" max="2567" width="24" style="151" customWidth="1"/>
    <col min="2568" max="2816" width="9.140625" style="151"/>
    <col min="2817" max="2817" width="42.7109375" style="151" customWidth="1"/>
    <col min="2818" max="2818" width="9.7109375" style="151" bestFit="1" customWidth="1"/>
    <col min="2819" max="2819" width="17.42578125" style="151" bestFit="1" customWidth="1"/>
    <col min="2820" max="2820" width="9.7109375" style="151" bestFit="1" customWidth="1"/>
    <col min="2821" max="2822" width="9.140625" style="151"/>
    <col min="2823" max="2823" width="24" style="151" customWidth="1"/>
    <col min="2824" max="3072" width="9.140625" style="151"/>
    <col min="3073" max="3073" width="42.7109375" style="151" customWidth="1"/>
    <col min="3074" max="3074" width="9.7109375" style="151" bestFit="1" customWidth="1"/>
    <col min="3075" max="3075" width="17.42578125" style="151" bestFit="1" customWidth="1"/>
    <col min="3076" max="3076" width="9.7109375" style="151" bestFit="1" customWidth="1"/>
    <col min="3077" max="3078" width="9.140625" style="151"/>
    <col min="3079" max="3079" width="24" style="151" customWidth="1"/>
    <col min="3080" max="3328" width="9.140625" style="151"/>
    <col min="3329" max="3329" width="42.7109375" style="151" customWidth="1"/>
    <col min="3330" max="3330" width="9.7109375" style="151" bestFit="1" customWidth="1"/>
    <col min="3331" max="3331" width="17.42578125" style="151" bestFit="1" customWidth="1"/>
    <col min="3332" max="3332" width="9.7109375" style="151" bestFit="1" customWidth="1"/>
    <col min="3333" max="3334" width="9.140625" style="151"/>
    <col min="3335" max="3335" width="24" style="151" customWidth="1"/>
    <col min="3336" max="3584" width="9.140625" style="151"/>
    <col min="3585" max="3585" width="42.7109375" style="151" customWidth="1"/>
    <col min="3586" max="3586" width="9.7109375" style="151" bestFit="1" customWidth="1"/>
    <col min="3587" max="3587" width="17.42578125" style="151" bestFit="1" customWidth="1"/>
    <col min="3588" max="3588" width="9.7109375" style="151" bestFit="1" customWidth="1"/>
    <col min="3589" max="3590" width="9.140625" style="151"/>
    <col min="3591" max="3591" width="24" style="151" customWidth="1"/>
    <col min="3592" max="3840" width="9.140625" style="151"/>
    <col min="3841" max="3841" width="42.7109375" style="151" customWidth="1"/>
    <col min="3842" max="3842" width="9.7109375" style="151" bestFit="1" customWidth="1"/>
    <col min="3843" max="3843" width="17.42578125" style="151" bestFit="1" customWidth="1"/>
    <col min="3844" max="3844" width="9.7109375" style="151" bestFit="1" customWidth="1"/>
    <col min="3845" max="3846" width="9.140625" style="151"/>
    <col min="3847" max="3847" width="24" style="151" customWidth="1"/>
    <col min="3848" max="4096" width="9.140625" style="151"/>
    <col min="4097" max="4097" width="42.7109375" style="151" customWidth="1"/>
    <col min="4098" max="4098" width="9.7109375" style="151" bestFit="1" customWidth="1"/>
    <col min="4099" max="4099" width="17.42578125" style="151" bestFit="1" customWidth="1"/>
    <col min="4100" max="4100" width="9.7109375" style="151" bestFit="1" customWidth="1"/>
    <col min="4101" max="4102" width="9.140625" style="151"/>
    <col min="4103" max="4103" width="24" style="151" customWidth="1"/>
    <col min="4104" max="4352" width="9.140625" style="151"/>
    <col min="4353" max="4353" width="42.7109375" style="151" customWidth="1"/>
    <col min="4354" max="4354" width="9.7109375" style="151" bestFit="1" customWidth="1"/>
    <col min="4355" max="4355" width="17.42578125" style="151" bestFit="1" customWidth="1"/>
    <col min="4356" max="4356" width="9.7109375" style="151" bestFit="1" customWidth="1"/>
    <col min="4357" max="4358" width="9.140625" style="151"/>
    <col min="4359" max="4359" width="24" style="151" customWidth="1"/>
    <col min="4360" max="4608" width="9.140625" style="151"/>
    <col min="4609" max="4609" width="42.7109375" style="151" customWidth="1"/>
    <col min="4610" max="4610" width="9.7109375" style="151" bestFit="1" customWidth="1"/>
    <col min="4611" max="4611" width="17.42578125" style="151" bestFit="1" customWidth="1"/>
    <col min="4612" max="4612" width="9.7109375" style="151" bestFit="1" customWidth="1"/>
    <col min="4613" max="4614" width="9.140625" style="151"/>
    <col min="4615" max="4615" width="24" style="151" customWidth="1"/>
    <col min="4616" max="4864" width="9.140625" style="151"/>
    <col min="4865" max="4865" width="42.7109375" style="151" customWidth="1"/>
    <col min="4866" max="4866" width="9.7109375" style="151" bestFit="1" customWidth="1"/>
    <col min="4867" max="4867" width="17.42578125" style="151" bestFit="1" customWidth="1"/>
    <col min="4868" max="4868" width="9.7109375" style="151" bestFit="1" customWidth="1"/>
    <col min="4869" max="4870" width="9.140625" style="151"/>
    <col min="4871" max="4871" width="24" style="151" customWidth="1"/>
    <col min="4872" max="5120" width="9.140625" style="151"/>
    <col min="5121" max="5121" width="42.7109375" style="151" customWidth="1"/>
    <col min="5122" max="5122" width="9.7109375" style="151" bestFit="1" customWidth="1"/>
    <col min="5123" max="5123" width="17.42578125" style="151" bestFit="1" customWidth="1"/>
    <col min="5124" max="5124" width="9.7109375" style="151" bestFit="1" customWidth="1"/>
    <col min="5125" max="5126" width="9.140625" style="151"/>
    <col min="5127" max="5127" width="24" style="151" customWidth="1"/>
    <col min="5128" max="5376" width="9.140625" style="151"/>
    <col min="5377" max="5377" width="42.7109375" style="151" customWidth="1"/>
    <col min="5378" max="5378" width="9.7109375" style="151" bestFit="1" customWidth="1"/>
    <col min="5379" max="5379" width="17.42578125" style="151" bestFit="1" customWidth="1"/>
    <col min="5380" max="5380" width="9.7109375" style="151" bestFit="1" customWidth="1"/>
    <col min="5381" max="5382" width="9.140625" style="151"/>
    <col min="5383" max="5383" width="24" style="151" customWidth="1"/>
    <col min="5384" max="5632" width="9.140625" style="151"/>
    <col min="5633" max="5633" width="42.7109375" style="151" customWidth="1"/>
    <col min="5634" max="5634" width="9.7109375" style="151" bestFit="1" customWidth="1"/>
    <col min="5635" max="5635" width="17.42578125" style="151" bestFit="1" customWidth="1"/>
    <col min="5636" max="5636" width="9.7109375" style="151" bestFit="1" customWidth="1"/>
    <col min="5637" max="5638" width="9.140625" style="151"/>
    <col min="5639" max="5639" width="24" style="151" customWidth="1"/>
    <col min="5640" max="5888" width="9.140625" style="151"/>
    <col min="5889" max="5889" width="42.7109375" style="151" customWidth="1"/>
    <col min="5890" max="5890" width="9.7109375" style="151" bestFit="1" customWidth="1"/>
    <col min="5891" max="5891" width="17.42578125" style="151" bestFit="1" customWidth="1"/>
    <col min="5892" max="5892" width="9.7109375" style="151" bestFit="1" customWidth="1"/>
    <col min="5893" max="5894" width="9.140625" style="151"/>
    <col min="5895" max="5895" width="24" style="151" customWidth="1"/>
    <col min="5896" max="6144" width="9.140625" style="151"/>
    <col min="6145" max="6145" width="42.7109375" style="151" customWidth="1"/>
    <col min="6146" max="6146" width="9.7109375" style="151" bestFit="1" customWidth="1"/>
    <col min="6147" max="6147" width="17.42578125" style="151" bestFit="1" customWidth="1"/>
    <col min="6148" max="6148" width="9.7109375" style="151" bestFit="1" customWidth="1"/>
    <col min="6149" max="6150" width="9.140625" style="151"/>
    <col min="6151" max="6151" width="24" style="151" customWidth="1"/>
    <col min="6152" max="6400" width="9.140625" style="151"/>
    <col min="6401" max="6401" width="42.7109375" style="151" customWidth="1"/>
    <col min="6402" max="6402" width="9.7109375" style="151" bestFit="1" customWidth="1"/>
    <col min="6403" max="6403" width="17.42578125" style="151" bestFit="1" customWidth="1"/>
    <col min="6404" max="6404" width="9.7109375" style="151" bestFit="1" customWidth="1"/>
    <col min="6405" max="6406" width="9.140625" style="151"/>
    <col min="6407" max="6407" width="24" style="151" customWidth="1"/>
    <col min="6408" max="6656" width="9.140625" style="151"/>
    <col min="6657" max="6657" width="42.7109375" style="151" customWidth="1"/>
    <col min="6658" max="6658" width="9.7109375" style="151" bestFit="1" customWidth="1"/>
    <col min="6659" max="6659" width="17.42578125" style="151" bestFit="1" customWidth="1"/>
    <col min="6660" max="6660" width="9.7109375" style="151" bestFit="1" customWidth="1"/>
    <col min="6661" max="6662" width="9.140625" style="151"/>
    <col min="6663" max="6663" width="24" style="151" customWidth="1"/>
    <col min="6664" max="6912" width="9.140625" style="151"/>
    <col min="6913" max="6913" width="42.7109375" style="151" customWidth="1"/>
    <col min="6914" max="6914" width="9.7109375" style="151" bestFit="1" customWidth="1"/>
    <col min="6915" max="6915" width="17.42578125" style="151" bestFit="1" customWidth="1"/>
    <col min="6916" max="6916" width="9.7109375" style="151" bestFit="1" customWidth="1"/>
    <col min="6917" max="6918" width="9.140625" style="151"/>
    <col min="6919" max="6919" width="24" style="151" customWidth="1"/>
    <col min="6920" max="7168" width="9.140625" style="151"/>
    <col min="7169" max="7169" width="42.7109375" style="151" customWidth="1"/>
    <col min="7170" max="7170" width="9.7109375" style="151" bestFit="1" customWidth="1"/>
    <col min="7171" max="7171" width="17.42578125" style="151" bestFit="1" customWidth="1"/>
    <col min="7172" max="7172" width="9.7109375" style="151" bestFit="1" customWidth="1"/>
    <col min="7173" max="7174" width="9.140625" style="151"/>
    <col min="7175" max="7175" width="24" style="151" customWidth="1"/>
    <col min="7176" max="7424" width="9.140625" style="151"/>
    <col min="7425" max="7425" width="42.7109375" style="151" customWidth="1"/>
    <col min="7426" max="7426" width="9.7109375" style="151" bestFit="1" customWidth="1"/>
    <col min="7427" max="7427" width="17.42578125" style="151" bestFit="1" customWidth="1"/>
    <col min="7428" max="7428" width="9.7109375" style="151" bestFit="1" customWidth="1"/>
    <col min="7429" max="7430" width="9.140625" style="151"/>
    <col min="7431" max="7431" width="24" style="151" customWidth="1"/>
    <col min="7432" max="7680" width="9.140625" style="151"/>
    <col min="7681" max="7681" width="42.7109375" style="151" customWidth="1"/>
    <col min="7682" max="7682" width="9.7109375" style="151" bestFit="1" customWidth="1"/>
    <col min="7683" max="7683" width="17.42578125" style="151" bestFit="1" customWidth="1"/>
    <col min="7684" max="7684" width="9.7109375" style="151" bestFit="1" customWidth="1"/>
    <col min="7685" max="7686" width="9.140625" style="151"/>
    <col min="7687" max="7687" width="24" style="151" customWidth="1"/>
    <col min="7688" max="7936" width="9.140625" style="151"/>
    <col min="7937" max="7937" width="42.7109375" style="151" customWidth="1"/>
    <col min="7938" max="7938" width="9.7109375" style="151" bestFit="1" customWidth="1"/>
    <col min="7939" max="7939" width="17.42578125" style="151" bestFit="1" customWidth="1"/>
    <col min="7940" max="7940" width="9.7109375" style="151" bestFit="1" customWidth="1"/>
    <col min="7941" max="7942" width="9.140625" style="151"/>
    <col min="7943" max="7943" width="24" style="151" customWidth="1"/>
    <col min="7944" max="8192" width="9.140625" style="151"/>
    <col min="8193" max="8193" width="42.7109375" style="151" customWidth="1"/>
    <col min="8194" max="8194" width="9.7109375" style="151" bestFit="1" customWidth="1"/>
    <col min="8195" max="8195" width="17.42578125" style="151" bestFit="1" customWidth="1"/>
    <col min="8196" max="8196" width="9.7109375" style="151" bestFit="1" customWidth="1"/>
    <col min="8197" max="8198" width="9.140625" style="151"/>
    <col min="8199" max="8199" width="24" style="151" customWidth="1"/>
    <col min="8200" max="8448" width="9.140625" style="151"/>
    <col min="8449" max="8449" width="42.7109375" style="151" customWidth="1"/>
    <col min="8450" max="8450" width="9.7109375" style="151" bestFit="1" customWidth="1"/>
    <col min="8451" max="8451" width="17.42578125" style="151" bestFit="1" customWidth="1"/>
    <col min="8452" max="8452" width="9.7109375" style="151" bestFit="1" customWidth="1"/>
    <col min="8453" max="8454" width="9.140625" style="151"/>
    <col min="8455" max="8455" width="24" style="151" customWidth="1"/>
    <col min="8456" max="8704" width="9.140625" style="151"/>
    <col min="8705" max="8705" width="42.7109375" style="151" customWidth="1"/>
    <col min="8706" max="8706" width="9.7109375" style="151" bestFit="1" customWidth="1"/>
    <col min="8707" max="8707" width="17.42578125" style="151" bestFit="1" customWidth="1"/>
    <col min="8708" max="8708" width="9.7109375" style="151" bestFit="1" customWidth="1"/>
    <col min="8709" max="8710" width="9.140625" style="151"/>
    <col min="8711" max="8711" width="24" style="151" customWidth="1"/>
    <col min="8712" max="8960" width="9.140625" style="151"/>
    <col min="8961" max="8961" width="42.7109375" style="151" customWidth="1"/>
    <col min="8962" max="8962" width="9.7109375" style="151" bestFit="1" customWidth="1"/>
    <col min="8963" max="8963" width="17.42578125" style="151" bestFit="1" customWidth="1"/>
    <col min="8964" max="8964" width="9.7109375" style="151" bestFit="1" customWidth="1"/>
    <col min="8965" max="8966" width="9.140625" style="151"/>
    <col min="8967" max="8967" width="24" style="151" customWidth="1"/>
    <col min="8968" max="9216" width="9.140625" style="151"/>
    <col min="9217" max="9217" width="42.7109375" style="151" customWidth="1"/>
    <col min="9218" max="9218" width="9.7109375" style="151" bestFit="1" customWidth="1"/>
    <col min="9219" max="9219" width="17.42578125" style="151" bestFit="1" customWidth="1"/>
    <col min="9220" max="9220" width="9.7109375" style="151" bestFit="1" customWidth="1"/>
    <col min="9221" max="9222" width="9.140625" style="151"/>
    <col min="9223" max="9223" width="24" style="151" customWidth="1"/>
    <col min="9224" max="9472" width="9.140625" style="151"/>
    <col min="9473" max="9473" width="42.7109375" style="151" customWidth="1"/>
    <col min="9474" max="9474" width="9.7109375" style="151" bestFit="1" customWidth="1"/>
    <col min="9475" max="9475" width="17.42578125" style="151" bestFit="1" customWidth="1"/>
    <col min="9476" max="9476" width="9.7109375" style="151" bestFit="1" customWidth="1"/>
    <col min="9477" max="9478" width="9.140625" style="151"/>
    <col min="9479" max="9479" width="24" style="151" customWidth="1"/>
    <col min="9480" max="9728" width="9.140625" style="151"/>
    <col min="9729" max="9729" width="42.7109375" style="151" customWidth="1"/>
    <col min="9730" max="9730" width="9.7109375" style="151" bestFit="1" customWidth="1"/>
    <col min="9731" max="9731" width="17.42578125" style="151" bestFit="1" customWidth="1"/>
    <col min="9732" max="9732" width="9.7109375" style="151" bestFit="1" customWidth="1"/>
    <col min="9733" max="9734" width="9.140625" style="151"/>
    <col min="9735" max="9735" width="24" style="151" customWidth="1"/>
    <col min="9736" max="9984" width="9.140625" style="151"/>
    <col min="9985" max="9985" width="42.7109375" style="151" customWidth="1"/>
    <col min="9986" max="9986" width="9.7109375" style="151" bestFit="1" customWidth="1"/>
    <col min="9987" max="9987" width="17.42578125" style="151" bestFit="1" customWidth="1"/>
    <col min="9988" max="9988" width="9.7109375" style="151" bestFit="1" customWidth="1"/>
    <col min="9989" max="9990" width="9.140625" style="151"/>
    <col min="9991" max="9991" width="24" style="151" customWidth="1"/>
    <col min="9992" max="10240" width="9.140625" style="151"/>
    <col min="10241" max="10241" width="42.7109375" style="151" customWidth="1"/>
    <col min="10242" max="10242" width="9.7109375" style="151" bestFit="1" customWidth="1"/>
    <col min="10243" max="10243" width="17.42578125" style="151" bestFit="1" customWidth="1"/>
    <col min="10244" max="10244" width="9.7109375" style="151" bestFit="1" customWidth="1"/>
    <col min="10245" max="10246" width="9.140625" style="151"/>
    <col min="10247" max="10247" width="24" style="151" customWidth="1"/>
    <col min="10248" max="10496" width="9.140625" style="151"/>
    <col min="10497" max="10497" width="42.7109375" style="151" customWidth="1"/>
    <col min="10498" max="10498" width="9.7109375" style="151" bestFit="1" customWidth="1"/>
    <col min="10499" max="10499" width="17.42578125" style="151" bestFit="1" customWidth="1"/>
    <col min="10500" max="10500" width="9.7109375" style="151" bestFit="1" customWidth="1"/>
    <col min="10501" max="10502" width="9.140625" style="151"/>
    <col min="10503" max="10503" width="24" style="151" customWidth="1"/>
    <col min="10504" max="10752" width="9.140625" style="151"/>
    <col min="10753" max="10753" width="42.7109375" style="151" customWidth="1"/>
    <col min="10754" max="10754" width="9.7109375" style="151" bestFit="1" customWidth="1"/>
    <col min="10755" max="10755" width="17.42578125" style="151" bestFit="1" customWidth="1"/>
    <col min="10756" max="10756" width="9.7109375" style="151" bestFit="1" customWidth="1"/>
    <col min="10757" max="10758" width="9.140625" style="151"/>
    <col min="10759" max="10759" width="24" style="151" customWidth="1"/>
    <col min="10760" max="11008" width="9.140625" style="151"/>
    <col min="11009" max="11009" width="42.7109375" style="151" customWidth="1"/>
    <col min="11010" max="11010" width="9.7109375" style="151" bestFit="1" customWidth="1"/>
    <col min="11011" max="11011" width="17.42578125" style="151" bestFit="1" customWidth="1"/>
    <col min="11012" max="11012" width="9.7109375" style="151" bestFit="1" customWidth="1"/>
    <col min="11013" max="11014" width="9.140625" style="151"/>
    <col min="11015" max="11015" width="24" style="151" customWidth="1"/>
    <col min="11016" max="11264" width="9.140625" style="151"/>
    <col min="11265" max="11265" width="42.7109375" style="151" customWidth="1"/>
    <col min="11266" max="11266" width="9.7109375" style="151" bestFit="1" customWidth="1"/>
    <col min="11267" max="11267" width="17.42578125" style="151" bestFit="1" customWidth="1"/>
    <col min="11268" max="11268" width="9.7109375" style="151" bestFit="1" customWidth="1"/>
    <col min="11269" max="11270" width="9.140625" style="151"/>
    <col min="11271" max="11271" width="24" style="151" customWidth="1"/>
    <col min="11272" max="11520" width="9.140625" style="151"/>
    <col min="11521" max="11521" width="42.7109375" style="151" customWidth="1"/>
    <col min="11522" max="11522" width="9.7109375" style="151" bestFit="1" customWidth="1"/>
    <col min="11523" max="11523" width="17.42578125" style="151" bestFit="1" customWidth="1"/>
    <col min="11524" max="11524" width="9.7109375" style="151" bestFit="1" customWidth="1"/>
    <col min="11525" max="11526" width="9.140625" style="151"/>
    <col min="11527" max="11527" width="24" style="151" customWidth="1"/>
    <col min="11528" max="11776" width="9.140625" style="151"/>
    <col min="11777" max="11777" width="42.7109375" style="151" customWidth="1"/>
    <col min="11778" max="11778" width="9.7109375" style="151" bestFit="1" customWidth="1"/>
    <col min="11779" max="11779" width="17.42578125" style="151" bestFit="1" customWidth="1"/>
    <col min="11780" max="11780" width="9.7109375" style="151" bestFit="1" customWidth="1"/>
    <col min="11781" max="11782" width="9.140625" style="151"/>
    <col min="11783" max="11783" width="24" style="151" customWidth="1"/>
    <col min="11784" max="12032" width="9.140625" style="151"/>
    <col min="12033" max="12033" width="42.7109375" style="151" customWidth="1"/>
    <col min="12034" max="12034" width="9.7109375" style="151" bestFit="1" customWidth="1"/>
    <col min="12035" max="12035" width="17.42578125" style="151" bestFit="1" customWidth="1"/>
    <col min="12036" max="12036" width="9.7109375" style="151" bestFit="1" customWidth="1"/>
    <col min="12037" max="12038" width="9.140625" style="151"/>
    <col min="12039" max="12039" width="24" style="151" customWidth="1"/>
    <col min="12040" max="12288" width="9.140625" style="151"/>
    <col min="12289" max="12289" width="42.7109375" style="151" customWidth="1"/>
    <col min="12290" max="12290" width="9.7109375" style="151" bestFit="1" customWidth="1"/>
    <col min="12291" max="12291" width="17.42578125" style="151" bestFit="1" customWidth="1"/>
    <col min="12292" max="12292" width="9.7109375" style="151" bestFit="1" customWidth="1"/>
    <col min="12293" max="12294" width="9.140625" style="151"/>
    <col min="12295" max="12295" width="24" style="151" customWidth="1"/>
    <col min="12296" max="12544" width="9.140625" style="151"/>
    <col min="12545" max="12545" width="42.7109375" style="151" customWidth="1"/>
    <col min="12546" max="12546" width="9.7109375" style="151" bestFit="1" customWidth="1"/>
    <col min="12547" max="12547" width="17.42578125" style="151" bestFit="1" customWidth="1"/>
    <col min="12548" max="12548" width="9.7109375" style="151" bestFit="1" customWidth="1"/>
    <col min="12549" max="12550" width="9.140625" style="151"/>
    <col min="12551" max="12551" width="24" style="151" customWidth="1"/>
    <col min="12552" max="12800" width="9.140625" style="151"/>
    <col min="12801" max="12801" width="42.7109375" style="151" customWidth="1"/>
    <col min="12802" max="12802" width="9.7109375" style="151" bestFit="1" customWidth="1"/>
    <col min="12803" max="12803" width="17.42578125" style="151" bestFit="1" customWidth="1"/>
    <col min="12804" max="12804" width="9.7109375" style="151" bestFit="1" customWidth="1"/>
    <col min="12805" max="12806" width="9.140625" style="151"/>
    <col min="12807" max="12807" width="24" style="151" customWidth="1"/>
    <col min="12808" max="13056" width="9.140625" style="151"/>
    <col min="13057" max="13057" width="42.7109375" style="151" customWidth="1"/>
    <col min="13058" max="13058" width="9.7109375" style="151" bestFit="1" customWidth="1"/>
    <col min="13059" max="13059" width="17.42578125" style="151" bestFit="1" customWidth="1"/>
    <col min="13060" max="13060" width="9.7109375" style="151" bestFit="1" customWidth="1"/>
    <col min="13061" max="13062" width="9.140625" style="151"/>
    <col min="13063" max="13063" width="24" style="151" customWidth="1"/>
    <col min="13064" max="13312" width="9.140625" style="151"/>
    <col min="13313" max="13313" width="42.7109375" style="151" customWidth="1"/>
    <col min="13314" max="13314" width="9.7109375" style="151" bestFit="1" customWidth="1"/>
    <col min="13315" max="13315" width="17.42578125" style="151" bestFit="1" customWidth="1"/>
    <col min="13316" max="13316" width="9.7109375" style="151" bestFit="1" customWidth="1"/>
    <col min="13317" max="13318" width="9.140625" style="151"/>
    <col min="13319" max="13319" width="24" style="151" customWidth="1"/>
    <col min="13320" max="13568" width="9.140625" style="151"/>
    <col min="13569" max="13569" width="42.7109375" style="151" customWidth="1"/>
    <col min="13570" max="13570" width="9.7109375" style="151" bestFit="1" customWidth="1"/>
    <col min="13571" max="13571" width="17.42578125" style="151" bestFit="1" customWidth="1"/>
    <col min="13572" max="13572" width="9.7109375" style="151" bestFit="1" customWidth="1"/>
    <col min="13573" max="13574" width="9.140625" style="151"/>
    <col min="13575" max="13575" width="24" style="151" customWidth="1"/>
    <col min="13576" max="13824" width="9.140625" style="151"/>
    <col min="13825" max="13825" width="42.7109375" style="151" customWidth="1"/>
    <col min="13826" max="13826" width="9.7109375" style="151" bestFit="1" customWidth="1"/>
    <col min="13827" max="13827" width="17.42578125" style="151" bestFit="1" customWidth="1"/>
    <col min="13828" max="13828" width="9.7109375" style="151" bestFit="1" customWidth="1"/>
    <col min="13829" max="13830" width="9.140625" style="151"/>
    <col min="13831" max="13831" width="24" style="151" customWidth="1"/>
    <col min="13832" max="14080" width="9.140625" style="151"/>
    <col min="14081" max="14081" width="42.7109375" style="151" customWidth="1"/>
    <col min="14082" max="14082" width="9.7109375" style="151" bestFit="1" customWidth="1"/>
    <col min="14083" max="14083" width="17.42578125" style="151" bestFit="1" customWidth="1"/>
    <col min="14084" max="14084" width="9.7109375" style="151" bestFit="1" customWidth="1"/>
    <col min="14085" max="14086" width="9.140625" style="151"/>
    <col min="14087" max="14087" width="24" style="151" customWidth="1"/>
    <col min="14088" max="14336" width="9.140625" style="151"/>
    <col min="14337" max="14337" width="42.7109375" style="151" customWidth="1"/>
    <col min="14338" max="14338" width="9.7109375" style="151" bestFit="1" customWidth="1"/>
    <col min="14339" max="14339" width="17.42578125" style="151" bestFit="1" customWidth="1"/>
    <col min="14340" max="14340" width="9.7109375" style="151" bestFit="1" customWidth="1"/>
    <col min="14341" max="14342" width="9.140625" style="151"/>
    <col min="14343" max="14343" width="24" style="151" customWidth="1"/>
    <col min="14344" max="14592" width="9.140625" style="151"/>
    <col min="14593" max="14593" width="42.7109375" style="151" customWidth="1"/>
    <col min="14594" max="14594" width="9.7109375" style="151" bestFit="1" customWidth="1"/>
    <col min="14595" max="14595" width="17.42578125" style="151" bestFit="1" customWidth="1"/>
    <col min="14596" max="14596" width="9.7109375" style="151" bestFit="1" customWidth="1"/>
    <col min="14597" max="14598" width="9.140625" style="151"/>
    <col min="14599" max="14599" width="24" style="151" customWidth="1"/>
    <col min="14600" max="14848" width="9.140625" style="151"/>
    <col min="14849" max="14849" width="42.7109375" style="151" customWidth="1"/>
    <col min="14850" max="14850" width="9.7109375" style="151" bestFit="1" customWidth="1"/>
    <col min="14851" max="14851" width="17.42578125" style="151" bestFit="1" customWidth="1"/>
    <col min="14852" max="14852" width="9.7109375" style="151" bestFit="1" customWidth="1"/>
    <col min="14853" max="14854" width="9.140625" style="151"/>
    <col min="14855" max="14855" width="24" style="151" customWidth="1"/>
    <col min="14856" max="15104" width="9.140625" style="151"/>
    <col min="15105" max="15105" width="42.7109375" style="151" customWidth="1"/>
    <col min="15106" max="15106" width="9.7109375" style="151" bestFit="1" customWidth="1"/>
    <col min="15107" max="15107" width="17.42578125" style="151" bestFit="1" customWidth="1"/>
    <col min="15108" max="15108" width="9.7109375" style="151" bestFit="1" customWidth="1"/>
    <col min="15109" max="15110" width="9.140625" style="151"/>
    <col min="15111" max="15111" width="24" style="151" customWidth="1"/>
    <col min="15112" max="15360" width="9.140625" style="151"/>
    <col min="15361" max="15361" width="42.7109375" style="151" customWidth="1"/>
    <col min="15362" max="15362" width="9.7109375" style="151" bestFit="1" customWidth="1"/>
    <col min="15363" max="15363" width="17.42578125" style="151" bestFit="1" customWidth="1"/>
    <col min="15364" max="15364" width="9.7109375" style="151" bestFit="1" customWidth="1"/>
    <col min="15365" max="15366" width="9.140625" style="151"/>
    <col min="15367" max="15367" width="24" style="151" customWidth="1"/>
    <col min="15368" max="15616" width="9.140625" style="151"/>
    <col min="15617" max="15617" width="42.7109375" style="151" customWidth="1"/>
    <col min="15618" max="15618" width="9.7109375" style="151" bestFit="1" customWidth="1"/>
    <col min="15619" max="15619" width="17.42578125" style="151" bestFit="1" customWidth="1"/>
    <col min="15620" max="15620" width="9.7109375" style="151" bestFit="1" customWidth="1"/>
    <col min="15621" max="15622" width="9.140625" style="151"/>
    <col min="15623" max="15623" width="24" style="151" customWidth="1"/>
    <col min="15624" max="15872" width="9.140625" style="151"/>
    <col min="15873" max="15873" width="42.7109375" style="151" customWidth="1"/>
    <col min="15874" max="15874" width="9.7109375" style="151" bestFit="1" customWidth="1"/>
    <col min="15875" max="15875" width="17.42578125" style="151" bestFit="1" customWidth="1"/>
    <col min="15876" max="15876" width="9.7109375" style="151" bestFit="1" customWidth="1"/>
    <col min="15877" max="15878" width="9.140625" style="151"/>
    <col min="15879" max="15879" width="24" style="151" customWidth="1"/>
    <col min="15880" max="16128" width="9.140625" style="151"/>
    <col min="16129" max="16129" width="42.7109375" style="151" customWidth="1"/>
    <col min="16130" max="16130" width="9.7109375" style="151" bestFit="1" customWidth="1"/>
    <col min="16131" max="16131" width="17.42578125" style="151" bestFit="1" customWidth="1"/>
    <col min="16132" max="16132" width="9.7109375" style="151" bestFit="1" customWidth="1"/>
    <col min="16133" max="16134" width="9.140625" style="151"/>
    <col min="16135" max="16135" width="24" style="151" customWidth="1"/>
    <col min="16136" max="16384" width="9.140625" style="151"/>
  </cols>
  <sheetData>
    <row r="1" spans="1:10" ht="12.75" customHeight="1" x14ac:dyDescent="0.2">
      <c r="A1" s="509" t="s">
        <v>379</v>
      </c>
      <c r="B1" s="509"/>
      <c r="C1" s="509"/>
      <c r="D1" s="509"/>
      <c r="E1" s="509"/>
    </row>
    <row r="2" spans="1:10" x14ac:dyDescent="0.2">
      <c r="A2" s="152"/>
      <c r="B2" s="153">
        <v>2014</v>
      </c>
      <c r="C2" s="153" t="s">
        <v>86</v>
      </c>
      <c r="D2" s="153" t="s">
        <v>87</v>
      </c>
      <c r="E2" s="153" t="s">
        <v>102</v>
      </c>
    </row>
    <row r="3" spans="1:10" x14ac:dyDescent="0.2">
      <c r="A3" s="154" t="s">
        <v>175</v>
      </c>
      <c r="B3" s="480">
        <v>-2.6</v>
      </c>
      <c r="C3" s="481">
        <v>-2.57</v>
      </c>
      <c r="D3" s="481">
        <v>-1.5</v>
      </c>
      <c r="E3" s="481"/>
    </row>
    <row r="4" spans="1:10" x14ac:dyDescent="0.2">
      <c r="A4" s="484" t="s">
        <v>176</v>
      </c>
      <c r="B4" s="485">
        <v>-2.64</v>
      </c>
      <c r="C4" s="485">
        <v>-2.4900000000000002</v>
      </c>
      <c r="D4" s="485">
        <v>-1.61</v>
      </c>
      <c r="E4" s="485">
        <v>-0.54</v>
      </c>
      <c r="G4" s="155"/>
      <c r="I4" s="156"/>
      <c r="J4" s="156"/>
    </row>
    <row r="5" spans="1:10" x14ac:dyDescent="0.2">
      <c r="A5" s="482" t="s">
        <v>177</v>
      </c>
      <c r="B5" s="483">
        <f>B4-B3</f>
        <v>-4.0000000000000036E-2</v>
      </c>
      <c r="C5" s="483">
        <f>C4-C3</f>
        <v>7.9999999999999627E-2</v>
      </c>
      <c r="D5" s="483">
        <f>D4-D3</f>
        <v>-0.1100000000000001</v>
      </c>
      <c r="E5" s="483"/>
      <c r="G5" s="154"/>
      <c r="H5" s="157"/>
      <c r="I5" s="156"/>
      <c r="J5" s="156"/>
    </row>
    <row r="6" spans="1:10" x14ac:dyDescent="0.2">
      <c r="A6" s="158"/>
      <c r="B6" s="158"/>
      <c r="C6" s="158"/>
      <c r="D6" s="158"/>
      <c r="E6" s="159" t="s">
        <v>178</v>
      </c>
      <c r="G6" s="155"/>
      <c r="I6" s="160"/>
      <c r="J6" s="160"/>
    </row>
    <row r="12" spans="1:10" x14ac:dyDescent="0.2">
      <c r="A12" s="154"/>
    </row>
    <row r="13" spans="1:10" x14ac:dyDescent="0.2">
      <c r="A13" s="154"/>
    </row>
    <row r="14" spans="1:10" x14ac:dyDescent="0.2">
      <c r="A14" s="154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workbookViewId="0">
      <selection sqref="A1:E1"/>
    </sheetView>
  </sheetViews>
  <sheetFormatPr defaultRowHeight="15" x14ac:dyDescent="0.25"/>
  <cols>
    <col min="1" max="1" width="51.7109375" customWidth="1"/>
  </cols>
  <sheetData>
    <row r="1" spans="1:5" x14ac:dyDescent="0.25">
      <c r="A1" s="517" t="s">
        <v>496</v>
      </c>
      <c r="B1" s="517"/>
      <c r="C1" s="517"/>
      <c r="D1" s="517"/>
      <c r="E1" s="517"/>
    </row>
    <row r="2" spans="1:5" x14ac:dyDescent="0.25">
      <c r="A2" s="343"/>
      <c r="B2" s="344" t="s">
        <v>194</v>
      </c>
      <c r="C2" s="344" t="s">
        <v>86</v>
      </c>
      <c r="D2" s="344" t="s">
        <v>87</v>
      </c>
      <c r="E2" s="344" t="s">
        <v>102</v>
      </c>
    </row>
    <row r="3" spans="1:5" x14ac:dyDescent="0.25">
      <c r="A3" s="383" t="s">
        <v>497</v>
      </c>
      <c r="B3" s="384">
        <v>28049.599999999999</v>
      </c>
      <c r="C3" s="384">
        <v>28404.061000000002</v>
      </c>
      <c r="D3" s="384">
        <v>28536.79</v>
      </c>
      <c r="E3" s="384">
        <v>29346.687000000002</v>
      </c>
    </row>
    <row r="4" spans="1:5" x14ac:dyDescent="0.25">
      <c r="A4" s="385" t="s">
        <v>481</v>
      </c>
      <c r="B4" s="386">
        <v>1341.2090000000001</v>
      </c>
      <c r="C4" s="386">
        <v>1332.7560000000001</v>
      </c>
      <c r="D4" s="386">
        <v>1441.8720000000001</v>
      </c>
      <c r="E4" s="386">
        <v>1459.278</v>
      </c>
    </row>
    <row r="5" spans="1:5" x14ac:dyDescent="0.25">
      <c r="A5" s="385" t="s">
        <v>482</v>
      </c>
      <c r="B5" s="367">
        <v>1198</v>
      </c>
      <c r="C5" s="367">
        <v>1364.992</v>
      </c>
      <c r="D5" s="367">
        <v>1089.585</v>
      </c>
      <c r="E5" s="367">
        <v>1389.558</v>
      </c>
    </row>
    <row r="6" spans="1:5" ht="24" x14ac:dyDescent="0.25">
      <c r="A6" s="387" t="s">
        <v>483</v>
      </c>
      <c r="B6" s="367">
        <v>639.84299999999996</v>
      </c>
      <c r="C6" s="367">
        <v>585.89499999999998</v>
      </c>
      <c r="D6" s="367">
        <v>425.75799999999998</v>
      </c>
      <c r="E6" s="367">
        <v>479.69799999999998</v>
      </c>
    </row>
    <row r="7" spans="1:5" x14ac:dyDescent="0.25">
      <c r="A7" s="387" t="s">
        <v>484</v>
      </c>
      <c r="B7" s="386">
        <v>683</v>
      </c>
      <c r="C7" s="386">
        <v>657.83400000000006</v>
      </c>
      <c r="D7" s="386">
        <v>730.56399999999996</v>
      </c>
      <c r="E7" s="386">
        <v>690.38099999999997</v>
      </c>
    </row>
    <row r="8" spans="1:5" x14ac:dyDescent="0.25">
      <c r="A8" s="385" t="s">
        <v>498</v>
      </c>
      <c r="B8" s="386">
        <v>11</v>
      </c>
      <c r="C8" s="386">
        <v>11</v>
      </c>
      <c r="D8" s="386">
        <v>11</v>
      </c>
      <c r="E8" s="386">
        <v>11</v>
      </c>
    </row>
    <row r="9" spans="1:5" x14ac:dyDescent="0.25">
      <c r="A9" s="388" t="s">
        <v>499</v>
      </c>
      <c r="B9" s="384">
        <f>B3-SUM(B4:B8)</f>
        <v>24176.547999999999</v>
      </c>
      <c r="C9" s="384">
        <f>C3-SUM(C4:C8)</f>
        <v>24451.584000000003</v>
      </c>
      <c r="D9" s="384">
        <f t="shared" ref="D9:E9" si="0">D3-SUM(D4:D8)</f>
        <v>24838.011000000002</v>
      </c>
      <c r="E9" s="384">
        <f t="shared" si="0"/>
        <v>25316.772000000001</v>
      </c>
    </row>
    <row r="10" spans="1:5" x14ac:dyDescent="0.25">
      <c r="A10" s="398" t="s">
        <v>500</v>
      </c>
      <c r="B10" s="384"/>
      <c r="C10" s="384">
        <f>C9-$B$9</f>
        <v>275.0360000000037</v>
      </c>
      <c r="D10" s="384">
        <f t="shared" ref="D10:E10" si="1">D9-$B$9</f>
        <v>661.46300000000338</v>
      </c>
      <c r="E10" s="384">
        <f t="shared" si="1"/>
        <v>1140.224000000002</v>
      </c>
    </row>
    <row r="11" spans="1:5" x14ac:dyDescent="0.25">
      <c r="A11" s="391" t="s">
        <v>489</v>
      </c>
      <c r="B11" s="392"/>
      <c r="C11" s="399">
        <v>0.35357726520979943</v>
      </c>
      <c r="D11" s="399">
        <v>0.8095278405974673</v>
      </c>
      <c r="E11" s="399">
        <v>1.3226080960024036</v>
      </c>
    </row>
    <row r="12" spans="1:5" x14ac:dyDescent="0.25">
      <c r="B12" s="393"/>
      <c r="C12" s="393"/>
      <c r="D12" s="541" t="s">
        <v>91</v>
      </c>
      <c r="E12" s="541"/>
    </row>
  </sheetData>
  <mergeCells count="2">
    <mergeCell ref="A1:E1"/>
    <mergeCell ref="D12:E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sqref="A1:D1"/>
    </sheetView>
  </sheetViews>
  <sheetFormatPr defaultRowHeight="15" x14ac:dyDescent="0.25"/>
  <cols>
    <col min="1" max="1" width="47.7109375" customWidth="1"/>
  </cols>
  <sheetData>
    <row r="1" spans="1:4" x14ac:dyDescent="0.25">
      <c r="A1" s="517" t="s">
        <v>501</v>
      </c>
      <c r="B1" s="517"/>
      <c r="C1" s="517"/>
      <c r="D1" s="517"/>
    </row>
    <row r="2" spans="1:4" x14ac:dyDescent="0.25">
      <c r="A2" s="343"/>
      <c r="B2" s="344" t="s">
        <v>86</v>
      </c>
      <c r="C2" s="344" t="s">
        <v>87</v>
      </c>
      <c r="D2" s="344" t="s">
        <v>102</v>
      </c>
    </row>
    <row r="3" spans="1:4" x14ac:dyDescent="0.25">
      <c r="A3" s="400" t="s">
        <v>502</v>
      </c>
      <c r="B3" s="401">
        <v>275.0360000000037</v>
      </c>
      <c r="C3" s="401">
        <v>661.46300000000338</v>
      </c>
      <c r="D3" s="401">
        <v>1140.224000000002</v>
      </c>
    </row>
    <row r="4" spans="1:4" x14ac:dyDescent="0.25">
      <c r="A4" s="400" t="s">
        <v>503</v>
      </c>
      <c r="B4" s="402">
        <v>218</v>
      </c>
      <c r="C4" s="403">
        <v>313</v>
      </c>
      <c r="D4" s="403">
        <v>626</v>
      </c>
    </row>
    <row r="5" spans="1:4" x14ac:dyDescent="0.25">
      <c r="A5" s="400" t="s">
        <v>504</v>
      </c>
      <c r="B5" s="401">
        <f>B3-B4</f>
        <v>57.036000000003696</v>
      </c>
      <c r="C5" s="401">
        <f t="shared" ref="C5:D5" si="0">C3-C4</f>
        <v>348.46300000000338</v>
      </c>
      <c r="D5" s="401">
        <f t="shared" si="0"/>
        <v>514.22400000000198</v>
      </c>
    </row>
    <row r="6" spans="1:4" x14ac:dyDescent="0.25">
      <c r="A6" s="400" t="s">
        <v>489</v>
      </c>
      <c r="B6" s="404">
        <v>7.3323611812661463E-2</v>
      </c>
      <c r="C6" s="404">
        <v>0.42646451867771373</v>
      </c>
      <c r="D6" s="404">
        <v>0.59647650422964382</v>
      </c>
    </row>
    <row r="7" spans="1:4" x14ac:dyDescent="0.25">
      <c r="A7" s="405" t="s">
        <v>505</v>
      </c>
      <c r="B7" s="401">
        <f>B5+B11</f>
        <v>-1879.8529999999962</v>
      </c>
      <c r="C7" s="401">
        <f t="shared" ref="C7:D7" si="1">C5+C11</f>
        <v>-967.06299999999669</v>
      </c>
      <c r="D7" s="401">
        <f t="shared" si="1"/>
        <v>48.688000000001978</v>
      </c>
    </row>
    <row r="8" spans="1:4" x14ac:dyDescent="0.25">
      <c r="A8" s="406" t="s">
        <v>489</v>
      </c>
      <c r="B8" s="407">
        <v>-2.4166773903649954</v>
      </c>
      <c r="C8" s="407">
        <v>-1.183534713372784</v>
      </c>
      <c r="D8" s="407">
        <v>5.6475870511555212E-2</v>
      </c>
    </row>
    <row r="9" spans="1:4" x14ac:dyDescent="0.25">
      <c r="A9" s="405" t="s">
        <v>506</v>
      </c>
      <c r="B9" s="408">
        <v>-58.023934249170424</v>
      </c>
      <c r="C9" s="408">
        <v>-415.49137059699149</v>
      </c>
      <c r="D9" s="408">
        <v>-957.03097990286687</v>
      </c>
    </row>
    <row r="10" spans="1:4" x14ac:dyDescent="0.25">
      <c r="A10" s="406" t="s">
        <v>489</v>
      </c>
      <c r="B10" s="354">
        <v>-7.4593667696354726E-2</v>
      </c>
      <c r="C10" s="354">
        <v>-0.50849681996765184</v>
      </c>
      <c r="D10" s="354">
        <v>-1.1101125060905956</v>
      </c>
    </row>
    <row r="11" spans="1:4" x14ac:dyDescent="0.25">
      <c r="A11" s="409" t="s">
        <v>507</v>
      </c>
      <c r="B11" s="410">
        <v>-1936.8889999999999</v>
      </c>
      <c r="C11" s="410">
        <v>-1315.5260000000001</v>
      </c>
      <c r="D11" s="410">
        <v>-465.536</v>
      </c>
    </row>
    <row r="12" spans="1:4" x14ac:dyDescent="0.25">
      <c r="A12" s="411" t="s">
        <v>489</v>
      </c>
      <c r="B12" s="412">
        <v>-2.4900010021776566</v>
      </c>
      <c r="C12" s="412">
        <v>-1.6099992320504977</v>
      </c>
      <c r="D12" s="412">
        <v>-0.5400006337180886</v>
      </c>
    </row>
    <row r="13" spans="1:4" x14ac:dyDescent="0.25">
      <c r="A13" s="413"/>
      <c r="B13" s="414"/>
      <c r="C13" s="414"/>
      <c r="D13" s="415" t="s">
        <v>94</v>
      </c>
    </row>
  </sheetData>
  <mergeCells count="1">
    <mergeCell ref="A1:D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workbookViewId="0">
      <selection sqref="A1:H1"/>
    </sheetView>
  </sheetViews>
  <sheetFormatPr defaultRowHeight="15" customHeight="1" x14ac:dyDescent="0.2"/>
  <cols>
    <col min="1" max="1" width="52.85546875" style="264" customWidth="1"/>
    <col min="2" max="8" width="9.140625" style="264" customWidth="1"/>
    <col min="9" max="222" width="9.140625" style="264"/>
    <col min="223" max="223" width="46.5703125" style="264" customWidth="1"/>
    <col min="224" max="224" width="10.28515625" style="264" customWidth="1"/>
    <col min="225" max="225" width="10" style="264" bestFit="1" customWidth="1"/>
    <col min="226" max="226" width="10.28515625" style="264" bestFit="1" customWidth="1"/>
    <col min="227" max="227" width="10.42578125" style="264" bestFit="1" customWidth="1"/>
    <col min="228" max="228" width="10.140625" style="264" bestFit="1" customWidth="1"/>
    <col min="229" max="229" width="10.42578125" style="264" bestFit="1" customWidth="1"/>
    <col min="230" max="230" width="10.28515625" style="264" bestFit="1" customWidth="1"/>
    <col min="231" max="231" width="9.140625" style="264"/>
    <col min="232" max="232" width="61.5703125" style="264" bestFit="1" customWidth="1"/>
    <col min="233" max="478" width="9.140625" style="264"/>
    <col min="479" max="479" width="46.5703125" style="264" customWidth="1"/>
    <col min="480" max="480" width="10.28515625" style="264" customWidth="1"/>
    <col min="481" max="481" width="10" style="264" bestFit="1" customWidth="1"/>
    <col min="482" max="482" width="10.28515625" style="264" bestFit="1" customWidth="1"/>
    <col min="483" max="483" width="10.42578125" style="264" bestFit="1" customWidth="1"/>
    <col min="484" max="484" width="10.140625" style="264" bestFit="1" customWidth="1"/>
    <col min="485" max="485" width="10.42578125" style="264" bestFit="1" customWidth="1"/>
    <col min="486" max="486" width="10.28515625" style="264" bestFit="1" customWidth="1"/>
    <col min="487" max="487" width="9.140625" style="264"/>
    <col min="488" max="488" width="61.5703125" style="264" bestFit="1" customWidth="1"/>
    <col min="489" max="734" width="9.140625" style="264"/>
    <col min="735" max="735" width="46.5703125" style="264" customWidth="1"/>
    <col min="736" max="736" width="10.28515625" style="264" customWidth="1"/>
    <col min="737" max="737" width="10" style="264" bestFit="1" customWidth="1"/>
    <col min="738" max="738" width="10.28515625" style="264" bestFit="1" customWidth="1"/>
    <col min="739" max="739" width="10.42578125" style="264" bestFit="1" customWidth="1"/>
    <col min="740" max="740" width="10.140625" style="264" bestFit="1" customWidth="1"/>
    <col min="741" max="741" width="10.42578125" style="264" bestFit="1" customWidth="1"/>
    <col min="742" max="742" width="10.28515625" style="264" bestFit="1" customWidth="1"/>
    <col min="743" max="743" width="9.140625" style="264"/>
    <col min="744" max="744" width="61.5703125" style="264" bestFit="1" customWidth="1"/>
    <col min="745" max="990" width="9.140625" style="264"/>
    <col min="991" max="991" width="46.5703125" style="264" customWidth="1"/>
    <col min="992" max="992" width="10.28515625" style="264" customWidth="1"/>
    <col min="993" max="993" width="10" style="264" bestFit="1" customWidth="1"/>
    <col min="994" max="994" width="10.28515625" style="264" bestFit="1" customWidth="1"/>
    <col min="995" max="995" width="10.42578125" style="264" bestFit="1" customWidth="1"/>
    <col min="996" max="996" width="10.140625" style="264" bestFit="1" customWidth="1"/>
    <col min="997" max="997" width="10.42578125" style="264" bestFit="1" customWidth="1"/>
    <col min="998" max="998" width="10.28515625" style="264" bestFit="1" customWidth="1"/>
    <col min="999" max="999" width="9.140625" style="264"/>
    <col min="1000" max="1000" width="61.5703125" style="264" bestFit="1" customWidth="1"/>
    <col min="1001" max="1246" width="9.140625" style="264"/>
    <col min="1247" max="1247" width="46.5703125" style="264" customWidth="1"/>
    <col min="1248" max="1248" width="10.28515625" style="264" customWidth="1"/>
    <col min="1249" max="1249" width="10" style="264" bestFit="1" customWidth="1"/>
    <col min="1250" max="1250" width="10.28515625" style="264" bestFit="1" customWidth="1"/>
    <col min="1251" max="1251" width="10.42578125" style="264" bestFit="1" customWidth="1"/>
    <col min="1252" max="1252" width="10.140625" style="264" bestFit="1" customWidth="1"/>
    <col min="1253" max="1253" width="10.42578125" style="264" bestFit="1" customWidth="1"/>
    <col min="1254" max="1254" width="10.28515625" style="264" bestFit="1" customWidth="1"/>
    <col min="1255" max="1255" width="9.140625" style="264"/>
    <col min="1256" max="1256" width="61.5703125" style="264" bestFit="1" customWidth="1"/>
    <col min="1257" max="1502" width="9.140625" style="264"/>
    <col min="1503" max="1503" width="46.5703125" style="264" customWidth="1"/>
    <col min="1504" max="1504" width="10.28515625" style="264" customWidth="1"/>
    <col min="1505" max="1505" width="10" style="264" bestFit="1" customWidth="1"/>
    <col min="1506" max="1506" width="10.28515625" style="264" bestFit="1" customWidth="1"/>
    <col min="1507" max="1507" width="10.42578125" style="264" bestFit="1" customWidth="1"/>
    <col min="1508" max="1508" width="10.140625" style="264" bestFit="1" customWidth="1"/>
    <col min="1509" max="1509" width="10.42578125" style="264" bestFit="1" customWidth="1"/>
    <col min="1510" max="1510" width="10.28515625" style="264" bestFit="1" customWidth="1"/>
    <col min="1511" max="1511" width="9.140625" style="264"/>
    <col min="1512" max="1512" width="61.5703125" style="264" bestFit="1" customWidth="1"/>
    <col min="1513" max="1758" width="9.140625" style="264"/>
    <col min="1759" max="1759" width="46.5703125" style="264" customWidth="1"/>
    <col min="1760" max="1760" width="10.28515625" style="264" customWidth="1"/>
    <col min="1761" max="1761" width="10" style="264" bestFit="1" customWidth="1"/>
    <col min="1762" max="1762" width="10.28515625" style="264" bestFit="1" customWidth="1"/>
    <col min="1763" max="1763" width="10.42578125" style="264" bestFit="1" customWidth="1"/>
    <col min="1764" max="1764" width="10.140625" style="264" bestFit="1" customWidth="1"/>
    <col min="1765" max="1765" width="10.42578125" style="264" bestFit="1" customWidth="1"/>
    <col min="1766" max="1766" width="10.28515625" style="264" bestFit="1" customWidth="1"/>
    <col min="1767" max="1767" width="9.140625" style="264"/>
    <col min="1768" max="1768" width="61.5703125" style="264" bestFit="1" customWidth="1"/>
    <col min="1769" max="2014" width="9.140625" style="264"/>
    <col min="2015" max="2015" width="46.5703125" style="264" customWidth="1"/>
    <col min="2016" max="2016" width="10.28515625" style="264" customWidth="1"/>
    <col min="2017" max="2017" width="10" style="264" bestFit="1" customWidth="1"/>
    <col min="2018" max="2018" width="10.28515625" style="264" bestFit="1" customWidth="1"/>
    <col min="2019" max="2019" width="10.42578125" style="264" bestFit="1" customWidth="1"/>
    <col min="2020" max="2020" width="10.140625" style="264" bestFit="1" customWidth="1"/>
    <col min="2021" max="2021" width="10.42578125" style="264" bestFit="1" customWidth="1"/>
    <col min="2022" max="2022" width="10.28515625" style="264" bestFit="1" customWidth="1"/>
    <col min="2023" max="2023" width="9.140625" style="264"/>
    <col min="2024" max="2024" width="61.5703125" style="264" bestFit="1" customWidth="1"/>
    <col min="2025" max="2270" width="9.140625" style="264"/>
    <col min="2271" max="2271" width="46.5703125" style="264" customWidth="1"/>
    <col min="2272" max="2272" width="10.28515625" style="264" customWidth="1"/>
    <col min="2273" max="2273" width="10" style="264" bestFit="1" customWidth="1"/>
    <col min="2274" max="2274" width="10.28515625" style="264" bestFit="1" customWidth="1"/>
    <col min="2275" max="2275" width="10.42578125" style="264" bestFit="1" customWidth="1"/>
    <col min="2276" max="2276" width="10.140625" style="264" bestFit="1" customWidth="1"/>
    <col min="2277" max="2277" width="10.42578125" style="264" bestFit="1" customWidth="1"/>
    <col min="2278" max="2278" width="10.28515625" style="264" bestFit="1" customWidth="1"/>
    <col min="2279" max="2279" width="9.140625" style="264"/>
    <col min="2280" max="2280" width="61.5703125" style="264" bestFit="1" customWidth="1"/>
    <col min="2281" max="2526" width="9.140625" style="264"/>
    <col min="2527" max="2527" width="46.5703125" style="264" customWidth="1"/>
    <col min="2528" max="2528" width="10.28515625" style="264" customWidth="1"/>
    <col min="2529" max="2529" width="10" style="264" bestFit="1" customWidth="1"/>
    <col min="2530" max="2530" width="10.28515625" style="264" bestFit="1" customWidth="1"/>
    <col min="2531" max="2531" width="10.42578125" style="264" bestFit="1" customWidth="1"/>
    <col min="2532" max="2532" width="10.140625" style="264" bestFit="1" customWidth="1"/>
    <col min="2533" max="2533" width="10.42578125" style="264" bestFit="1" customWidth="1"/>
    <col min="2534" max="2534" width="10.28515625" style="264" bestFit="1" customWidth="1"/>
    <col min="2535" max="2535" width="9.140625" style="264"/>
    <col min="2536" max="2536" width="61.5703125" style="264" bestFit="1" customWidth="1"/>
    <col min="2537" max="2782" width="9.140625" style="264"/>
    <col min="2783" max="2783" width="46.5703125" style="264" customWidth="1"/>
    <col min="2784" max="2784" width="10.28515625" style="264" customWidth="1"/>
    <col min="2785" max="2785" width="10" style="264" bestFit="1" customWidth="1"/>
    <col min="2786" max="2786" width="10.28515625" style="264" bestFit="1" customWidth="1"/>
    <col min="2787" max="2787" width="10.42578125" style="264" bestFit="1" customWidth="1"/>
    <col min="2788" max="2788" width="10.140625" style="264" bestFit="1" customWidth="1"/>
    <col min="2789" max="2789" width="10.42578125" style="264" bestFit="1" customWidth="1"/>
    <col min="2790" max="2790" width="10.28515625" style="264" bestFit="1" customWidth="1"/>
    <col min="2791" max="2791" width="9.140625" style="264"/>
    <col min="2792" max="2792" width="61.5703125" style="264" bestFit="1" customWidth="1"/>
    <col min="2793" max="3038" width="9.140625" style="264"/>
    <col min="3039" max="3039" width="46.5703125" style="264" customWidth="1"/>
    <col min="3040" max="3040" width="10.28515625" style="264" customWidth="1"/>
    <col min="3041" max="3041" width="10" style="264" bestFit="1" customWidth="1"/>
    <col min="3042" max="3042" width="10.28515625" style="264" bestFit="1" customWidth="1"/>
    <col min="3043" max="3043" width="10.42578125" style="264" bestFit="1" customWidth="1"/>
    <col min="3044" max="3044" width="10.140625" style="264" bestFit="1" customWidth="1"/>
    <col min="3045" max="3045" width="10.42578125" style="264" bestFit="1" customWidth="1"/>
    <col min="3046" max="3046" width="10.28515625" style="264" bestFit="1" customWidth="1"/>
    <col min="3047" max="3047" width="9.140625" style="264"/>
    <col min="3048" max="3048" width="61.5703125" style="264" bestFit="1" customWidth="1"/>
    <col min="3049" max="3294" width="9.140625" style="264"/>
    <col min="3295" max="3295" width="46.5703125" style="264" customWidth="1"/>
    <col min="3296" max="3296" width="10.28515625" style="264" customWidth="1"/>
    <col min="3297" max="3297" width="10" style="264" bestFit="1" customWidth="1"/>
    <col min="3298" max="3298" width="10.28515625" style="264" bestFit="1" customWidth="1"/>
    <col min="3299" max="3299" width="10.42578125" style="264" bestFit="1" customWidth="1"/>
    <col min="3300" max="3300" width="10.140625" style="264" bestFit="1" customWidth="1"/>
    <col min="3301" max="3301" width="10.42578125" style="264" bestFit="1" customWidth="1"/>
    <col min="3302" max="3302" width="10.28515625" style="264" bestFit="1" customWidth="1"/>
    <col min="3303" max="3303" width="9.140625" style="264"/>
    <col min="3304" max="3304" width="61.5703125" style="264" bestFit="1" customWidth="1"/>
    <col min="3305" max="3550" width="9.140625" style="264"/>
    <col min="3551" max="3551" width="46.5703125" style="264" customWidth="1"/>
    <col min="3552" max="3552" width="10.28515625" style="264" customWidth="1"/>
    <col min="3553" max="3553" width="10" style="264" bestFit="1" customWidth="1"/>
    <col min="3554" max="3554" width="10.28515625" style="264" bestFit="1" customWidth="1"/>
    <col min="3555" max="3555" width="10.42578125" style="264" bestFit="1" customWidth="1"/>
    <col min="3556" max="3556" width="10.140625" style="264" bestFit="1" customWidth="1"/>
    <col min="3557" max="3557" width="10.42578125" style="264" bestFit="1" customWidth="1"/>
    <col min="3558" max="3558" width="10.28515625" style="264" bestFit="1" customWidth="1"/>
    <col min="3559" max="3559" width="9.140625" style="264"/>
    <col min="3560" max="3560" width="61.5703125" style="264" bestFit="1" customWidth="1"/>
    <col min="3561" max="3806" width="9.140625" style="264"/>
    <col min="3807" max="3807" width="46.5703125" style="264" customWidth="1"/>
    <col min="3808" max="3808" width="10.28515625" style="264" customWidth="1"/>
    <col min="3809" max="3809" width="10" style="264" bestFit="1" customWidth="1"/>
    <col min="3810" max="3810" width="10.28515625" style="264" bestFit="1" customWidth="1"/>
    <col min="3811" max="3811" width="10.42578125" style="264" bestFit="1" customWidth="1"/>
    <col min="3812" max="3812" width="10.140625" style="264" bestFit="1" customWidth="1"/>
    <col min="3813" max="3813" width="10.42578125" style="264" bestFit="1" customWidth="1"/>
    <col min="3814" max="3814" width="10.28515625" style="264" bestFit="1" customWidth="1"/>
    <col min="3815" max="3815" width="9.140625" style="264"/>
    <col min="3816" max="3816" width="61.5703125" style="264" bestFit="1" customWidth="1"/>
    <col min="3817" max="4062" width="9.140625" style="264"/>
    <col min="4063" max="4063" width="46.5703125" style="264" customWidth="1"/>
    <col min="4064" max="4064" width="10.28515625" style="264" customWidth="1"/>
    <col min="4065" max="4065" width="10" style="264" bestFit="1" customWidth="1"/>
    <col min="4066" max="4066" width="10.28515625" style="264" bestFit="1" customWidth="1"/>
    <col min="4067" max="4067" width="10.42578125" style="264" bestFit="1" customWidth="1"/>
    <col min="4068" max="4068" width="10.140625" style="264" bestFit="1" customWidth="1"/>
    <col min="4069" max="4069" width="10.42578125" style="264" bestFit="1" customWidth="1"/>
    <col min="4070" max="4070" width="10.28515625" style="264" bestFit="1" customWidth="1"/>
    <col min="4071" max="4071" width="9.140625" style="264"/>
    <col min="4072" max="4072" width="61.5703125" style="264" bestFit="1" customWidth="1"/>
    <col min="4073" max="4318" width="9.140625" style="264"/>
    <col min="4319" max="4319" width="46.5703125" style="264" customWidth="1"/>
    <col min="4320" max="4320" width="10.28515625" style="264" customWidth="1"/>
    <col min="4321" max="4321" width="10" style="264" bestFit="1" customWidth="1"/>
    <col min="4322" max="4322" width="10.28515625" style="264" bestFit="1" customWidth="1"/>
    <col min="4323" max="4323" width="10.42578125" style="264" bestFit="1" customWidth="1"/>
    <col min="4324" max="4324" width="10.140625" style="264" bestFit="1" customWidth="1"/>
    <col min="4325" max="4325" width="10.42578125" style="264" bestFit="1" customWidth="1"/>
    <col min="4326" max="4326" width="10.28515625" style="264" bestFit="1" customWidth="1"/>
    <col min="4327" max="4327" width="9.140625" style="264"/>
    <col min="4328" max="4328" width="61.5703125" style="264" bestFit="1" customWidth="1"/>
    <col min="4329" max="4574" width="9.140625" style="264"/>
    <col min="4575" max="4575" width="46.5703125" style="264" customWidth="1"/>
    <col min="4576" max="4576" width="10.28515625" style="264" customWidth="1"/>
    <col min="4577" max="4577" width="10" style="264" bestFit="1" customWidth="1"/>
    <col min="4578" max="4578" width="10.28515625" style="264" bestFit="1" customWidth="1"/>
    <col min="4579" max="4579" width="10.42578125" style="264" bestFit="1" customWidth="1"/>
    <col min="4580" max="4580" width="10.140625" style="264" bestFit="1" customWidth="1"/>
    <col min="4581" max="4581" width="10.42578125" style="264" bestFit="1" customWidth="1"/>
    <col min="4582" max="4582" width="10.28515625" style="264" bestFit="1" customWidth="1"/>
    <col min="4583" max="4583" width="9.140625" style="264"/>
    <col min="4584" max="4584" width="61.5703125" style="264" bestFit="1" customWidth="1"/>
    <col min="4585" max="4830" width="9.140625" style="264"/>
    <col min="4831" max="4831" width="46.5703125" style="264" customWidth="1"/>
    <col min="4832" max="4832" width="10.28515625" style="264" customWidth="1"/>
    <col min="4833" max="4833" width="10" style="264" bestFit="1" customWidth="1"/>
    <col min="4834" max="4834" width="10.28515625" style="264" bestFit="1" customWidth="1"/>
    <col min="4835" max="4835" width="10.42578125" style="264" bestFit="1" customWidth="1"/>
    <col min="4836" max="4836" width="10.140625" style="264" bestFit="1" customWidth="1"/>
    <col min="4837" max="4837" width="10.42578125" style="264" bestFit="1" customWidth="1"/>
    <col min="4838" max="4838" width="10.28515625" style="264" bestFit="1" customWidth="1"/>
    <col min="4839" max="4839" width="9.140625" style="264"/>
    <col min="4840" max="4840" width="61.5703125" style="264" bestFit="1" customWidth="1"/>
    <col min="4841" max="5086" width="9.140625" style="264"/>
    <col min="5087" max="5087" width="46.5703125" style="264" customWidth="1"/>
    <col min="5088" max="5088" width="10.28515625" style="264" customWidth="1"/>
    <col min="5089" max="5089" width="10" style="264" bestFit="1" customWidth="1"/>
    <col min="5090" max="5090" width="10.28515625" style="264" bestFit="1" customWidth="1"/>
    <col min="5091" max="5091" width="10.42578125" style="264" bestFit="1" customWidth="1"/>
    <col min="5092" max="5092" width="10.140625" style="264" bestFit="1" customWidth="1"/>
    <col min="5093" max="5093" width="10.42578125" style="264" bestFit="1" customWidth="1"/>
    <col min="5094" max="5094" width="10.28515625" style="264" bestFit="1" customWidth="1"/>
    <col min="5095" max="5095" width="9.140625" style="264"/>
    <col min="5096" max="5096" width="61.5703125" style="264" bestFit="1" customWidth="1"/>
    <col min="5097" max="5342" width="9.140625" style="264"/>
    <col min="5343" max="5343" width="46.5703125" style="264" customWidth="1"/>
    <col min="5344" max="5344" width="10.28515625" style="264" customWidth="1"/>
    <col min="5345" max="5345" width="10" style="264" bestFit="1" customWidth="1"/>
    <col min="5346" max="5346" width="10.28515625" style="264" bestFit="1" customWidth="1"/>
    <col min="5347" max="5347" width="10.42578125" style="264" bestFit="1" customWidth="1"/>
    <col min="5348" max="5348" width="10.140625" style="264" bestFit="1" customWidth="1"/>
    <col min="5349" max="5349" width="10.42578125" style="264" bestFit="1" customWidth="1"/>
    <col min="5350" max="5350" width="10.28515625" style="264" bestFit="1" customWidth="1"/>
    <col min="5351" max="5351" width="9.140625" style="264"/>
    <col min="5352" max="5352" width="61.5703125" style="264" bestFit="1" customWidth="1"/>
    <col min="5353" max="5598" width="9.140625" style="264"/>
    <col min="5599" max="5599" width="46.5703125" style="264" customWidth="1"/>
    <col min="5600" max="5600" width="10.28515625" style="264" customWidth="1"/>
    <col min="5601" max="5601" width="10" style="264" bestFit="1" customWidth="1"/>
    <col min="5602" max="5602" width="10.28515625" style="264" bestFit="1" customWidth="1"/>
    <col min="5603" max="5603" width="10.42578125" style="264" bestFit="1" customWidth="1"/>
    <col min="5604" max="5604" width="10.140625" style="264" bestFit="1" customWidth="1"/>
    <col min="5605" max="5605" width="10.42578125" style="264" bestFit="1" customWidth="1"/>
    <col min="5606" max="5606" width="10.28515625" style="264" bestFit="1" customWidth="1"/>
    <col min="5607" max="5607" width="9.140625" style="264"/>
    <col min="5608" max="5608" width="61.5703125" style="264" bestFit="1" customWidth="1"/>
    <col min="5609" max="5854" width="9.140625" style="264"/>
    <col min="5855" max="5855" width="46.5703125" style="264" customWidth="1"/>
    <col min="5856" max="5856" width="10.28515625" style="264" customWidth="1"/>
    <col min="5857" max="5857" width="10" style="264" bestFit="1" customWidth="1"/>
    <col min="5858" max="5858" width="10.28515625" style="264" bestFit="1" customWidth="1"/>
    <col min="5859" max="5859" width="10.42578125" style="264" bestFit="1" customWidth="1"/>
    <col min="5860" max="5860" width="10.140625" style="264" bestFit="1" customWidth="1"/>
    <col min="5861" max="5861" width="10.42578125" style="264" bestFit="1" customWidth="1"/>
    <col min="5862" max="5862" width="10.28515625" style="264" bestFit="1" customWidth="1"/>
    <col min="5863" max="5863" width="9.140625" style="264"/>
    <col min="5864" max="5864" width="61.5703125" style="264" bestFit="1" customWidth="1"/>
    <col min="5865" max="6110" width="9.140625" style="264"/>
    <col min="6111" max="6111" width="46.5703125" style="264" customWidth="1"/>
    <col min="6112" max="6112" width="10.28515625" style="264" customWidth="1"/>
    <col min="6113" max="6113" width="10" style="264" bestFit="1" customWidth="1"/>
    <col min="6114" max="6114" width="10.28515625" style="264" bestFit="1" customWidth="1"/>
    <col min="6115" max="6115" width="10.42578125" style="264" bestFit="1" customWidth="1"/>
    <col min="6116" max="6116" width="10.140625" style="264" bestFit="1" customWidth="1"/>
    <col min="6117" max="6117" width="10.42578125" style="264" bestFit="1" customWidth="1"/>
    <col min="6118" max="6118" width="10.28515625" style="264" bestFit="1" customWidth="1"/>
    <col min="6119" max="6119" width="9.140625" style="264"/>
    <col min="6120" max="6120" width="61.5703125" style="264" bestFit="1" customWidth="1"/>
    <col min="6121" max="6366" width="9.140625" style="264"/>
    <col min="6367" max="6367" width="46.5703125" style="264" customWidth="1"/>
    <col min="6368" max="6368" width="10.28515625" style="264" customWidth="1"/>
    <col min="6369" max="6369" width="10" style="264" bestFit="1" customWidth="1"/>
    <col min="6370" max="6370" width="10.28515625" style="264" bestFit="1" customWidth="1"/>
    <col min="6371" max="6371" width="10.42578125" style="264" bestFit="1" customWidth="1"/>
    <col min="6372" max="6372" width="10.140625" style="264" bestFit="1" customWidth="1"/>
    <col min="6373" max="6373" width="10.42578125" style="264" bestFit="1" customWidth="1"/>
    <col min="6374" max="6374" width="10.28515625" style="264" bestFit="1" customWidth="1"/>
    <col min="6375" max="6375" width="9.140625" style="264"/>
    <col min="6376" max="6376" width="61.5703125" style="264" bestFit="1" customWidth="1"/>
    <col min="6377" max="6622" width="9.140625" style="264"/>
    <col min="6623" max="6623" width="46.5703125" style="264" customWidth="1"/>
    <col min="6624" max="6624" width="10.28515625" style="264" customWidth="1"/>
    <col min="6625" max="6625" width="10" style="264" bestFit="1" customWidth="1"/>
    <col min="6626" max="6626" width="10.28515625" style="264" bestFit="1" customWidth="1"/>
    <col min="6627" max="6627" width="10.42578125" style="264" bestFit="1" customWidth="1"/>
    <col min="6628" max="6628" width="10.140625" style="264" bestFit="1" customWidth="1"/>
    <col min="6629" max="6629" width="10.42578125" style="264" bestFit="1" customWidth="1"/>
    <col min="6630" max="6630" width="10.28515625" style="264" bestFit="1" customWidth="1"/>
    <col min="6631" max="6631" width="9.140625" style="264"/>
    <col min="6632" max="6632" width="61.5703125" style="264" bestFit="1" customWidth="1"/>
    <col min="6633" max="6878" width="9.140625" style="264"/>
    <col min="6879" max="6879" width="46.5703125" style="264" customWidth="1"/>
    <col min="6880" max="6880" width="10.28515625" style="264" customWidth="1"/>
    <col min="6881" max="6881" width="10" style="264" bestFit="1" customWidth="1"/>
    <col min="6882" max="6882" width="10.28515625" style="264" bestFit="1" customWidth="1"/>
    <col min="6883" max="6883" width="10.42578125" style="264" bestFit="1" customWidth="1"/>
    <col min="6884" max="6884" width="10.140625" style="264" bestFit="1" customWidth="1"/>
    <col min="6885" max="6885" width="10.42578125" style="264" bestFit="1" customWidth="1"/>
    <col min="6886" max="6886" width="10.28515625" style="264" bestFit="1" customWidth="1"/>
    <col min="6887" max="6887" width="9.140625" style="264"/>
    <col min="6888" max="6888" width="61.5703125" style="264" bestFit="1" customWidth="1"/>
    <col min="6889" max="7134" width="9.140625" style="264"/>
    <col min="7135" max="7135" width="46.5703125" style="264" customWidth="1"/>
    <col min="7136" max="7136" width="10.28515625" style="264" customWidth="1"/>
    <col min="7137" max="7137" width="10" style="264" bestFit="1" customWidth="1"/>
    <col min="7138" max="7138" width="10.28515625" style="264" bestFit="1" customWidth="1"/>
    <col min="7139" max="7139" width="10.42578125" style="264" bestFit="1" customWidth="1"/>
    <col min="7140" max="7140" width="10.140625" style="264" bestFit="1" customWidth="1"/>
    <col min="7141" max="7141" width="10.42578125" style="264" bestFit="1" customWidth="1"/>
    <col min="7142" max="7142" width="10.28515625" style="264" bestFit="1" customWidth="1"/>
    <col min="7143" max="7143" width="9.140625" style="264"/>
    <col min="7144" max="7144" width="61.5703125" style="264" bestFit="1" customWidth="1"/>
    <col min="7145" max="7390" width="9.140625" style="264"/>
    <col min="7391" max="7391" width="46.5703125" style="264" customWidth="1"/>
    <col min="7392" max="7392" width="10.28515625" style="264" customWidth="1"/>
    <col min="7393" max="7393" width="10" style="264" bestFit="1" customWidth="1"/>
    <col min="7394" max="7394" width="10.28515625" style="264" bestFit="1" customWidth="1"/>
    <col min="7395" max="7395" width="10.42578125" style="264" bestFit="1" customWidth="1"/>
    <col min="7396" max="7396" width="10.140625" style="264" bestFit="1" customWidth="1"/>
    <col min="7397" max="7397" width="10.42578125" style="264" bestFit="1" customWidth="1"/>
    <col min="7398" max="7398" width="10.28515625" style="264" bestFit="1" customWidth="1"/>
    <col min="7399" max="7399" width="9.140625" style="264"/>
    <col min="7400" max="7400" width="61.5703125" style="264" bestFit="1" customWidth="1"/>
    <col min="7401" max="7646" width="9.140625" style="264"/>
    <col min="7647" max="7647" width="46.5703125" style="264" customWidth="1"/>
    <col min="7648" max="7648" width="10.28515625" style="264" customWidth="1"/>
    <col min="7649" max="7649" width="10" style="264" bestFit="1" customWidth="1"/>
    <col min="7650" max="7650" width="10.28515625" style="264" bestFit="1" customWidth="1"/>
    <col min="7651" max="7651" width="10.42578125" style="264" bestFit="1" customWidth="1"/>
    <col min="7652" max="7652" width="10.140625" style="264" bestFit="1" customWidth="1"/>
    <col min="7653" max="7653" width="10.42578125" style="264" bestFit="1" customWidth="1"/>
    <col min="7654" max="7654" width="10.28515625" style="264" bestFit="1" customWidth="1"/>
    <col min="7655" max="7655" width="9.140625" style="264"/>
    <col min="7656" max="7656" width="61.5703125" style="264" bestFit="1" customWidth="1"/>
    <col min="7657" max="7902" width="9.140625" style="264"/>
    <col min="7903" max="7903" width="46.5703125" style="264" customWidth="1"/>
    <col min="7904" max="7904" width="10.28515625" style="264" customWidth="1"/>
    <col min="7905" max="7905" width="10" style="264" bestFit="1" customWidth="1"/>
    <col min="7906" max="7906" width="10.28515625" style="264" bestFit="1" customWidth="1"/>
    <col min="7907" max="7907" width="10.42578125" style="264" bestFit="1" customWidth="1"/>
    <col min="7908" max="7908" width="10.140625" style="264" bestFit="1" customWidth="1"/>
    <col min="7909" max="7909" width="10.42578125" style="264" bestFit="1" customWidth="1"/>
    <col min="7910" max="7910" width="10.28515625" style="264" bestFit="1" customWidth="1"/>
    <col min="7911" max="7911" width="9.140625" style="264"/>
    <col min="7912" max="7912" width="61.5703125" style="264" bestFit="1" customWidth="1"/>
    <col min="7913" max="8158" width="9.140625" style="264"/>
    <col min="8159" max="8159" width="46.5703125" style="264" customWidth="1"/>
    <col min="8160" max="8160" width="10.28515625" style="264" customWidth="1"/>
    <col min="8161" max="8161" width="10" style="264" bestFit="1" customWidth="1"/>
    <col min="8162" max="8162" width="10.28515625" style="264" bestFit="1" customWidth="1"/>
    <col min="8163" max="8163" width="10.42578125" style="264" bestFit="1" customWidth="1"/>
    <col min="8164" max="8164" width="10.140625" style="264" bestFit="1" customWidth="1"/>
    <col min="8165" max="8165" width="10.42578125" style="264" bestFit="1" customWidth="1"/>
    <col min="8166" max="8166" width="10.28515625" style="264" bestFit="1" customWidth="1"/>
    <col min="8167" max="8167" width="9.140625" style="264"/>
    <col min="8168" max="8168" width="61.5703125" style="264" bestFit="1" customWidth="1"/>
    <col min="8169" max="8414" width="9.140625" style="264"/>
    <col min="8415" max="8415" width="46.5703125" style="264" customWidth="1"/>
    <col min="8416" max="8416" width="10.28515625" style="264" customWidth="1"/>
    <col min="8417" max="8417" width="10" style="264" bestFit="1" customWidth="1"/>
    <col min="8418" max="8418" width="10.28515625" style="264" bestFit="1" customWidth="1"/>
    <col min="8419" max="8419" width="10.42578125" style="264" bestFit="1" customWidth="1"/>
    <col min="8420" max="8420" width="10.140625" style="264" bestFit="1" customWidth="1"/>
    <col min="8421" max="8421" width="10.42578125" style="264" bestFit="1" customWidth="1"/>
    <col min="8422" max="8422" width="10.28515625" style="264" bestFit="1" customWidth="1"/>
    <col min="8423" max="8423" width="9.140625" style="264"/>
    <col min="8424" max="8424" width="61.5703125" style="264" bestFit="1" customWidth="1"/>
    <col min="8425" max="8670" width="9.140625" style="264"/>
    <col min="8671" max="8671" width="46.5703125" style="264" customWidth="1"/>
    <col min="8672" max="8672" width="10.28515625" style="264" customWidth="1"/>
    <col min="8673" max="8673" width="10" style="264" bestFit="1" customWidth="1"/>
    <col min="8674" max="8674" width="10.28515625" style="264" bestFit="1" customWidth="1"/>
    <col min="8675" max="8675" width="10.42578125" style="264" bestFit="1" customWidth="1"/>
    <col min="8676" max="8676" width="10.140625" style="264" bestFit="1" customWidth="1"/>
    <col min="8677" max="8677" width="10.42578125" style="264" bestFit="1" customWidth="1"/>
    <col min="8678" max="8678" width="10.28515625" style="264" bestFit="1" customWidth="1"/>
    <col min="8679" max="8679" width="9.140625" style="264"/>
    <col min="8680" max="8680" width="61.5703125" style="264" bestFit="1" customWidth="1"/>
    <col min="8681" max="8926" width="9.140625" style="264"/>
    <col min="8927" max="8927" width="46.5703125" style="264" customWidth="1"/>
    <col min="8928" max="8928" width="10.28515625" style="264" customWidth="1"/>
    <col min="8929" max="8929" width="10" style="264" bestFit="1" customWidth="1"/>
    <col min="8930" max="8930" width="10.28515625" style="264" bestFit="1" customWidth="1"/>
    <col min="8931" max="8931" width="10.42578125" style="264" bestFit="1" customWidth="1"/>
    <col min="8932" max="8932" width="10.140625" style="264" bestFit="1" customWidth="1"/>
    <col min="8933" max="8933" width="10.42578125" style="264" bestFit="1" customWidth="1"/>
    <col min="8934" max="8934" width="10.28515625" style="264" bestFit="1" customWidth="1"/>
    <col min="8935" max="8935" width="9.140625" style="264"/>
    <col min="8936" max="8936" width="61.5703125" style="264" bestFit="1" customWidth="1"/>
    <col min="8937" max="9182" width="9.140625" style="264"/>
    <col min="9183" max="9183" width="46.5703125" style="264" customWidth="1"/>
    <col min="9184" max="9184" width="10.28515625" style="264" customWidth="1"/>
    <col min="9185" max="9185" width="10" style="264" bestFit="1" customWidth="1"/>
    <col min="9186" max="9186" width="10.28515625" style="264" bestFit="1" customWidth="1"/>
    <col min="9187" max="9187" width="10.42578125" style="264" bestFit="1" customWidth="1"/>
    <col min="9188" max="9188" width="10.140625" style="264" bestFit="1" customWidth="1"/>
    <col min="9189" max="9189" width="10.42578125" style="264" bestFit="1" customWidth="1"/>
    <col min="9190" max="9190" width="10.28515625" style="264" bestFit="1" customWidth="1"/>
    <col min="9191" max="9191" width="9.140625" style="264"/>
    <col min="9192" max="9192" width="61.5703125" style="264" bestFit="1" customWidth="1"/>
    <col min="9193" max="9438" width="9.140625" style="264"/>
    <col min="9439" max="9439" width="46.5703125" style="264" customWidth="1"/>
    <col min="9440" max="9440" width="10.28515625" style="264" customWidth="1"/>
    <col min="9441" max="9441" width="10" style="264" bestFit="1" customWidth="1"/>
    <col min="9442" max="9442" width="10.28515625" style="264" bestFit="1" customWidth="1"/>
    <col min="9443" max="9443" width="10.42578125" style="264" bestFit="1" customWidth="1"/>
    <col min="9444" max="9444" width="10.140625" style="264" bestFit="1" customWidth="1"/>
    <col min="9445" max="9445" width="10.42578125" style="264" bestFit="1" customWidth="1"/>
    <col min="9446" max="9446" width="10.28515625" style="264" bestFit="1" customWidth="1"/>
    <col min="9447" max="9447" width="9.140625" style="264"/>
    <col min="9448" max="9448" width="61.5703125" style="264" bestFit="1" customWidth="1"/>
    <col min="9449" max="9694" width="9.140625" style="264"/>
    <col min="9695" max="9695" width="46.5703125" style="264" customWidth="1"/>
    <col min="9696" max="9696" width="10.28515625" style="264" customWidth="1"/>
    <col min="9697" max="9697" width="10" style="264" bestFit="1" customWidth="1"/>
    <col min="9698" max="9698" width="10.28515625" style="264" bestFit="1" customWidth="1"/>
    <col min="9699" max="9699" width="10.42578125" style="264" bestFit="1" customWidth="1"/>
    <col min="9700" max="9700" width="10.140625" style="264" bestFit="1" customWidth="1"/>
    <col min="9701" max="9701" width="10.42578125" style="264" bestFit="1" customWidth="1"/>
    <col min="9702" max="9702" width="10.28515625" style="264" bestFit="1" customWidth="1"/>
    <col min="9703" max="9703" width="9.140625" style="264"/>
    <col min="9704" max="9704" width="61.5703125" style="264" bestFit="1" customWidth="1"/>
    <col min="9705" max="9950" width="9.140625" style="264"/>
    <col min="9951" max="9951" width="46.5703125" style="264" customWidth="1"/>
    <col min="9952" max="9952" width="10.28515625" style="264" customWidth="1"/>
    <col min="9953" max="9953" width="10" style="264" bestFit="1" customWidth="1"/>
    <col min="9954" max="9954" width="10.28515625" style="264" bestFit="1" customWidth="1"/>
    <col min="9955" max="9955" width="10.42578125" style="264" bestFit="1" customWidth="1"/>
    <col min="9956" max="9956" width="10.140625" style="264" bestFit="1" customWidth="1"/>
    <col min="9957" max="9957" width="10.42578125" style="264" bestFit="1" customWidth="1"/>
    <col min="9958" max="9958" width="10.28515625" style="264" bestFit="1" customWidth="1"/>
    <col min="9959" max="9959" width="9.140625" style="264"/>
    <col min="9960" max="9960" width="61.5703125" style="264" bestFit="1" customWidth="1"/>
    <col min="9961" max="10206" width="9.140625" style="264"/>
    <col min="10207" max="10207" width="46.5703125" style="264" customWidth="1"/>
    <col min="10208" max="10208" width="10.28515625" style="264" customWidth="1"/>
    <col min="10209" max="10209" width="10" style="264" bestFit="1" customWidth="1"/>
    <col min="10210" max="10210" width="10.28515625" style="264" bestFit="1" customWidth="1"/>
    <col min="10211" max="10211" width="10.42578125" style="264" bestFit="1" customWidth="1"/>
    <col min="10212" max="10212" width="10.140625" style="264" bestFit="1" customWidth="1"/>
    <col min="10213" max="10213" width="10.42578125" style="264" bestFit="1" customWidth="1"/>
    <col min="10214" max="10214" width="10.28515625" style="264" bestFit="1" customWidth="1"/>
    <col min="10215" max="10215" width="9.140625" style="264"/>
    <col min="10216" max="10216" width="61.5703125" style="264" bestFit="1" customWidth="1"/>
    <col min="10217" max="10462" width="9.140625" style="264"/>
    <col min="10463" max="10463" width="46.5703125" style="264" customWidth="1"/>
    <col min="10464" max="10464" width="10.28515625" style="264" customWidth="1"/>
    <col min="10465" max="10465" width="10" style="264" bestFit="1" customWidth="1"/>
    <col min="10466" max="10466" width="10.28515625" style="264" bestFit="1" customWidth="1"/>
    <col min="10467" max="10467" width="10.42578125" style="264" bestFit="1" customWidth="1"/>
    <col min="10468" max="10468" width="10.140625" style="264" bestFit="1" customWidth="1"/>
    <col min="10469" max="10469" width="10.42578125" style="264" bestFit="1" customWidth="1"/>
    <col min="10470" max="10470" width="10.28515625" style="264" bestFit="1" customWidth="1"/>
    <col min="10471" max="10471" width="9.140625" style="264"/>
    <col min="10472" max="10472" width="61.5703125" style="264" bestFit="1" customWidth="1"/>
    <col min="10473" max="10718" width="9.140625" style="264"/>
    <col min="10719" max="10719" width="46.5703125" style="264" customWidth="1"/>
    <col min="10720" max="10720" width="10.28515625" style="264" customWidth="1"/>
    <col min="10721" max="10721" width="10" style="264" bestFit="1" customWidth="1"/>
    <col min="10722" max="10722" width="10.28515625" style="264" bestFit="1" customWidth="1"/>
    <col min="10723" max="10723" width="10.42578125" style="264" bestFit="1" customWidth="1"/>
    <col min="10724" max="10724" width="10.140625" style="264" bestFit="1" customWidth="1"/>
    <col min="10725" max="10725" width="10.42578125" style="264" bestFit="1" customWidth="1"/>
    <col min="10726" max="10726" width="10.28515625" style="264" bestFit="1" customWidth="1"/>
    <col min="10727" max="10727" width="9.140625" style="264"/>
    <col min="10728" max="10728" width="61.5703125" style="264" bestFit="1" customWidth="1"/>
    <col min="10729" max="10974" width="9.140625" style="264"/>
    <col min="10975" max="10975" width="46.5703125" style="264" customWidth="1"/>
    <col min="10976" max="10976" width="10.28515625" style="264" customWidth="1"/>
    <col min="10977" max="10977" width="10" style="264" bestFit="1" customWidth="1"/>
    <col min="10978" max="10978" width="10.28515625" style="264" bestFit="1" customWidth="1"/>
    <col min="10979" max="10979" width="10.42578125" style="264" bestFit="1" customWidth="1"/>
    <col min="10980" max="10980" width="10.140625" style="264" bestFit="1" customWidth="1"/>
    <col min="10981" max="10981" width="10.42578125" style="264" bestFit="1" customWidth="1"/>
    <col min="10982" max="10982" width="10.28515625" style="264" bestFit="1" customWidth="1"/>
    <col min="10983" max="10983" width="9.140625" style="264"/>
    <col min="10984" max="10984" width="61.5703125" style="264" bestFit="1" customWidth="1"/>
    <col min="10985" max="11230" width="9.140625" style="264"/>
    <col min="11231" max="11231" width="46.5703125" style="264" customWidth="1"/>
    <col min="11232" max="11232" width="10.28515625" style="264" customWidth="1"/>
    <col min="11233" max="11233" width="10" style="264" bestFit="1" customWidth="1"/>
    <col min="11234" max="11234" width="10.28515625" style="264" bestFit="1" customWidth="1"/>
    <col min="11235" max="11235" width="10.42578125" style="264" bestFit="1" customWidth="1"/>
    <col min="11236" max="11236" width="10.140625" style="264" bestFit="1" customWidth="1"/>
    <col min="11237" max="11237" width="10.42578125" style="264" bestFit="1" customWidth="1"/>
    <col min="11238" max="11238" width="10.28515625" style="264" bestFit="1" customWidth="1"/>
    <col min="11239" max="11239" width="9.140625" style="264"/>
    <col min="11240" max="11240" width="61.5703125" style="264" bestFit="1" customWidth="1"/>
    <col min="11241" max="11486" width="9.140625" style="264"/>
    <col min="11487" max="11487" width="46.5703125" style="264" customWidth="1"/>
    <col min="11488" max="11488" width="10.28515625" style="264" customWidth="1"/>
    <col min="11489" max="11489" width="10" style="264" bestFit="1" customWidth="1"/>
    <col min="11490" max="11490" width="10.28515625" style="264" bestFit="1" customWidth="1"/>
    <col min="11491" max="11491" width="10.42578125" style="264" bestFit="1" customWidth="1"/>
    <col min="11492" max="11492" width="10.140625" style="264" bestFit="1" customWidth="1"/>
    <col min="11493" max="11493" width="10.42578125" style="264" bestFit="1" customWidth="1"/>
    <col min="11494" max="11494" width="10.28515625" style="264" bestFit="1" customWidth="1"/>
    <col min="11495" max="11495" width="9.140625" style="264"/>
    <col min="11496" max="11496" width="61.5703125" style="264" bestFit="1" customWidth="1"/>
    <col min="11497" max="11742" width="9.140625" style="264"/>
    <col min="11743" max="11743" width="46.5703125" style="264" customWidth="1"/>
    <col min="11744" max="11744" width="10.28515625" style="264" customWidth="1"/>
    <col min="11745" max="11745" width="10" style="264" bestFit="1" customWidth="1"/>
    <col min="11746" max="11746" width="10.28515625" style="264" bestFit="1" customWidth="1"/>
    <col min="11747" max="11747" width="10.42578125" style="264" bestFit="1" customWidth="1"/>
    <col min="11748" max="11748" width="10.140625" style="264" bestFit="1" customWidth="1"/>
    <col min="11749" max="11749" width="10.42578125" style="264" bestFit="1" customWidth="1"/>
    <col min="11750" max="11750" width="10.28515625" style="264" bestFit="1" customWidth="1"/>
    <col min="11751" max="11751" width="9.140625" style="264"/>
    <col min="11752" max="11752" width="61.5703125" style="264" bestFit="1" customWidth="1"/>
    <col min="11753" max="11998" width="9.140625" style="264"/>
    <col min="11999" max="11999" width="46.5703125" style="264" customWidth="1"/>
    <col min="12000" max="12000" width="10.28515625" style="264" customWidth="1"/>
    <col min="12001" max="12001" width="10" style="264" bestFit="1" customWidth="1"/>
    <col min="12002" max="12002" width="10.28515625" style="264" bestFit="1" customWidth="1"/>
    <col min="12003" max="12003" width="10.42578125" style="264" bestFit="1" customWidth="1"/>
    <col min="12004" max="12004" width="10.140625" style="264" bestFit="1" customWidth="1"/>
    <col min="12005" max="12005" width="10.42578125" style="264" bestFit="1" customWidth="1"/>
    <col min="12006" max="12006" width="10.28515625" style="264" bestFit="1" customWidth="1"/>
    <col min="12007" max="12007" width="9.140625" style="264"/>
    <col min="12008" max="12008" width="61.5703125" style="264" bestFit="1" customWidth="1"/>
    <col min="12009" max="12254" width="9.140625" style="264"/>
    <col min="12255" max="12255" width="46.5703125" style="264" customWidth="1"/>
    <col min="12256" max="12256" width="10.28515625" style="264" customWidth="1"/>
    <col min="12257" max="12257" width="10" style="264" bestFit="1" customWidth="1"/>
    <col min="12258" max="12258" width="10.28515625" style="264" bestFit="1" customWidth="1"/>
    <col min="12259" max="12259" width="10.42578125" style="264" bestFit="1" customWidth="1"/>
    <col min="12260" max="12260" width="10.140625" style="264" bestFit="1" customWidth="1"/>
    <col min="12261" max="12261" width="10.42578125" style="264" bestFit="1" customWidth="1"/>
    <col min="12262" max="12262" width="10.28515625" style="264" bestFit="1" customWidth="1"/>
    <col min="12263" max="12263" width="9.140625" style="264"/>
    <col min="12264" max="12264" width="61.5703125" style="264" bestFit="1" customWidth="1"/>
    <col min="12265" max="12510" width="9.140625" style="264"/>
    <col min="12511" max="12511" width="46.5703125" style="264" customWidth="1"/>
    <col min="12512" max="12512" width="10.28515625" style="264" customWidth="1"/>
    <col min="12513" max="12513" width="10" style="264" bestFit="1" customWidth="1"/>
    <col min="12514" max="12514" width="10.28515625" style="264" bestFit="1" customWidth="1"/>
    <col min="12515" max="12515" width="10.42578125" style="264" bestFit="1" customWidth="1"/>
    <col min="12516" max="12516" width="10.140625" style="264" bestFit="1" customWidth="1"/>
    <col min="12517" max="12517" width="10.42578125" style="264" bestFit="1" customWidth="1"/>
    <col min="12518" max="12518" width="10.28515625" style="264" bestFit="1" customWidth="1"/>
    <col min="12519" max="12519" width="9.140625" style="264"/>
    <col min="12520" max="12520" width="61.5703125" style="264" bestFit="1" customWidth="1"/>
    <col min="12521" max="12766" width="9.140625" style="264"/>
    <col min="12767" max="12767" width="46.5703125" style="264" customWidth="1"/>
    <col min="12768" max="12768" width="10.28515625" style="264" customWidth="1"/>
    <col min="12769" max="12769" width="10" style="264" bestFit="1" customWidth="1"/>
    <col min="12770" max="12770" width="10.28515625" style="264" bestFit="1" customWidth="1"/>
    <col min="12771" max="12771" width="10.42578125" style="264" bestFit="1" customWidth="1"/>
    <col min="12772" max="12772" width="10.140625" style="264" bestFit="1" customWidth="1"/>
    <col min="12773" max="12773" width="10.42578125" style="264" bestFit="1" customWidth="1"/>
    <col min="12774" max="12774" width="10.28515625" style="264" bestFit="1" customWidth="1"/>
    <col min="12775" max="12775" width="9.140625" style="264"/>
    <col min="12776" max="12776" width="61.5703125" style="264" bestFit="1" customWidth="1"/>
    <col min="12777" max="13022" width="9.140625" style="264"/>
    <col min="13023" max="13023" width="46.5703125" style="264" customWidth="1"/>
    <col min="13024" max="13024" width="10.28515625" style="264" customWidth="1"/>
    <col min="13025" max="13025" width="10" style="264" bestFit="1" customWidth="1"/>
    <col min="13026" max="13026" width="10.28515625" style="264" bestFit="1" customWidth="1"/>
    <col min="13027" max="13027" width="10.42578125" style="264" bestFit="1" customWidth="1"/>
    <col min="13028" max="13028" width="10.140625" style="264" bestFit="1" customWidth="1"/>
    <col min="13029" max="13029" width="10.42578125" style="264" bestFit="1" customWidth="1"/>
    <col min="13030" max="13030" width="10.28515625" style="264" bestFit="1" customWidth="1"/>
    <col min="13031" max="13031" width="9.140625" style="264"/>
    <col min="13032" max="13032" width="61.5703125" style="264" bestFit="1" customWidth="1"/>
    <col min="13033" max="13278" width="9.140625" style="264"/>
    <col min="13279" max="13279" width="46.5703125" style="264" customWidth="1"/>
    <col min="13280" max="13280" width="10.28515625" style="264" customWidth="1"/>
    <col min="13281" max="13281" width="10" style="264" bestFit="1" customWidth="1"/>
    <col min="13282" max="13282" width="10.28515625" style="264" bestFit="1" customWidth="1"/>
    <col min="13283" max="13283" width="10.42578125" style="264" bestFit="1" customWidth="1"/>
    <col min="13284" max="13284" width="10.140625" style="264" bestFit="1" customWidth="1"/>
    <col min="13285" max="13285" width="10.42578125" style="264" bestFit="1" customWidth="1"/>
    <col min="13286" max="13286" width="10.28515625" style="264" bestFit="1" customWidth="1"/>
    <col min="13287" max="13287" width="9.140625" style="264"/>
    <col min="13288" max="13288" width="61.5703125" style="264" bestFit="1" customWidth="1"/>
    <col min="13289" max="13534" width="9.140625" style="264"/>
    <col min="13535" max="13535" width="46.5703125" style="264" customWidth="1"/>
    <col min="13536" max="13536" width="10.28515625" style="264" customWidth="1"/>
    <col min="13537" max="13537" width="10" style="264" bestFit="1" customWidth="1"/>
    <col min="13538" max="13538" width="10.28515625" style="264" bestFit="1" customWidth="1"/>
    <col min="13539" max="13539" width="10.42578125" style="264" bestFit="1" customWidth="1"/>
    <col min="13540" max="13540" width="10.140625" style="264" bestFit="1" customWidth="1"/>
    <col min="13541" max="13541" width="10.42578125" style="264" bestFit="1" customWidth="1"/>
    <col min="13542" max="13542" width="10.28515625" style="264" bestFit="1" customWidth="1"/>
    <col min="13543" max="13543" width="9.140625" style="264"/>
    <col min="13544" max="13544" width="61.5703125" style="264" bestFit="1" customWidth="1"/>
    <col min="13545" max="13790" width="9.140625" style="264"/>
    <col min="13791" max="13791" width="46.5703125" style="264" customWidth="1"/>
    <col min="13792" max="13792" width="10.28515625" style="264" customWidth="1"/>
    <col min="13793" max="13793" width="10" style="264" bestFit="1" customWidth="1"/>
    <col min="13794" max="13794" width="10.28515625" style="264" bestFit="1" customWidth="1"/>
    <col min="13795" max="13795" width="10.42578125" style="264" bestFit="1" customWidth="1"/>
    <col min="13796" max="13796" width="10.140625" style="264" bestFit="1" customWidth="1"/>
    <col min="13797" max="13797" width="10.42578125" style="264" bestFit="1" customWidth="1"/>
    <col min="13798" max="13798" width="10.28515625" style="264" bestFit="1" customWidth="1"/>
    <col min="13799" max="13799" width="9.140625" style="264"/>
    <col min="13800" max="13800" width="61.5703125" style="264" bestFit="1" customWidth="1"/>
    <col min="13801" max="14046" width="9.140625" style="264"/>
    <col min="14047" max="14047" width="46.5703125" style="264" customWidth="1"/>
    <col min="14048" max="14048" width="10.28515625" style="264" customWidth="1"/>
    <col min="14049" max="14049" width="10" style="264" bestFit="1" customWidth="1"/>
    <col min="14050" max="14050" width="10.28515625" style="264" bestFit="1" customWidth="1"/>
    <col min="14051" max="14051" width="10.42578125" style="264" bestFit="1" customWidth="1"/>
    <col min="14052" max="14052" width="10.140625" style="264" bestFit="1" customWidth="1"/>
    <col min="14053" max="14053" width="10.42578125" style="264" bestFit="1" customWidth="1"/>
    <col min="14054" max="14054" width="10.28515625" style="264" bestFit="1" customWidth="1"/>
    <col min="14055" max="14055" width="9.140625" style="264"/>
    <col min="14056" max="14056" width="61.5703125" style="264" bestFit="1" customWidth="1"/>
    <col min="14057" max="14302" width="9.140625" style="264"/>
    <col min="14303" max="14303" width="46.5703125" style="264" customWidth="1"/>
    <col min="14304" max="14304" width="10.28515625" style="264" customWidth="1"/>
    <col min="14305" max="14305" width="10" style="264" bestFit="1" customWidth="1"/>
    <col min="14306" max="14306" width="10.28515625" style="264" bestFit="1" customWidth="1"/>
    <col min="14307" max="14307" width="10.42578125" style="264" bestFit="1" customWidth="1"/>
    <col min="14308" max="14308" width="10.140625" style="264" bestFit="1" customWidth="1"/>
    <col min="14309" max="14309" width="10.42578125" style="264" bestFit="1" customWidth="1"/>
    <col min="14310" max="14310" width="10.28515625" style="264" bestFit="1" customWidth="1"/>
    <col min="14311" max="14311" width="9.140625" style="264"/>
    <col min="14312" max="14312" width="61.5703125" style="264" bestFit="1" customWidth="1"/>
    <col min="14313" max="14558" width="9.140625" style="264"/>
    <col min="14559" max="14559" width="46.5703125" style="264" customWidth="1"/>
    <col min="14560" max="14560" width="10.28515625" style="264" customWidth="1"/>
    <col min="14561" max="14561" width="10" style="264" bestFit="1" customWidth="1"/>
    <col min="14562" max="14562" width="10.28515625" style="264" bestFit="1" customWidth="1"/>
    <col min="14563" max="14563" width="10.42578125" style="264" bestFit="1" customWidth="1"/>
    <col min="14564" max="14564" width="10.140625" style="264" bestFit="1" customWidth="1"/>
    <col min="14565" max="14565" width="10.42578125" style="264" bestFit="1" customWidth="1"/>
    <col min="14566" max="14566" width="10.28515625" style="264" bestFit="1" customWidth="1"/>
    <col min="14567" max="14567" width="9.140625" style="264"/>
    <col min="14568" max="14568" width="61.5703125" style="264" bestFit="1" customWidth="1"/>
    <col min="14569" max="14814" width="9.140625" style="264"/>
    <col min="14815" max="14815" width="46.5703125" style="264" customWidth="1"/>
    <col min="14816" max="14816" width="10.28515625" style="264" customWidth="1"/>
    <col min="14817" max="14817" width="10" style="264" bestFit="1" customWidth="1"/>
    <col min="14818" max="14818" width="10.28515625" style="264" bestFit="1" customWidth="1"/>
    <col min="14819" max="14819" width="10.42578125" style="264" bestFit="1" customWidth="1"/>
    <col min="14820" max="14820" width="10.140625" style="264" bestFit="1" customWidth="1"/>
    <col min="14821" max="14821" width="10.42578125" style="264" bestFit="1" customWidth="1"/>
    <col min="14822" max="14822" width="10.28515625" style="264" bestFit="1" customWidth="1"/>
    <col min="14823" max="14823" width="9.140625" style="264"/>
    <col min="14824" max="14824" width="61.5703125" style="264" bestFit="1" customWidth="1"/>
    <col min="14825" max="15070" width="9.140625" style="264"/>
    <col min="15071" max="15071" width="46.5703125" style="264" customWidth="1"/>
    <col min="15072" max="15072" width="10.28515625" style="264" customWidth="1"/>
    <col min="15073" max="15073" width="10" style="264" bestFit="1" customWidth="1"/>
    <col min="15074" max="15074" width="10.28515625" style="264" bestFit="1" customWidth="1"/>
    <col min="15075" max="15075" width="10.42578125" style="264" bestFit="1" customWidth="1"/>
    <col min="15076" max="15076" width="10.140625" style="264" bestFit="1" customWidth="1"/>
    <col min="15077" max="15077" width="10.42578125" style="264" bestFit="1" customWidth="1"/>
    <col min="15078" max="15078" width="10.28515625" style="264" bestFit="1" customWidth="1"/>
    <col min="15079" max="15079" width="9.140625" style="264"/>
    <col min="15080" max="15080" width="61.5703125" style="264" bestFit="1" customWidth="1"/>
    <col min="15081" max="15326" width="9.140625" style="264"/>
    <col min="15327" max="15327" width="46.5703125" style="264" customWidth="1"/>
    <col min="15328" max="15328" width="10.28515625" style="264" customWidth="1"/>
    <col min="15329" max="15329" width="10" style="264" bestFit="1" customWidth="1"/>
    <col min="15330" max="15330" width="10.28515625" style="264" bestFit="1" customWidth="1"/>
    <col min="15331" max="15331" width="10.42578125" style="264" bestFit="1" customWidth="1"/>
    <col min="15332" max="15332" width="10.140625" style="264" bestFit="1" customWidth="1"/>
    <col min="15333" max="15333" width="10.42578125" style="264" bestFit="1" customWidth="1"/>
    <col min="15334" max="15334" width="10.28515625" style="264" bestFit="1" customWidth="1"/>
    <col min="15335" max="15335" width="9.140625" style="264"/>
    <col min="15336" max="15336" width="61.5703125" style="264" bestFit="1" customWidth="1"/>
    <col min="15337" max="15582" width="9.140625" style="264"/>
    <col min="15583" max="15583" width="46.5703125" style="264" customWidth="1"/>
    <col min="15584" max="15584" width="10.28515625" style="264" customWidth="1"/>
    <col min="15585" max="15585" width="10" style="264" bestFit="1" customWidth="1"/>
    <col min="15586" max="15586" width="10.28515625" style="264" bestFit="1" customWidth="1"/>
    <col min="15587" max="15587" width="10.42578125" style="264" bestFit="1" customWidth="1"/>
    <col min="15588" max="15588" width="10.140625" style="264" bestFit="1" customWidth="1"/>
    <col min="15589" max="15589" width="10.42578125" style="264" bestFit="1" customWidth="1"/>
    <col min="15590" max="15590" width="10.28515625" style="264" bestFit="1" customWidth="1"/>
    <col min="15591" max="15591" width="9.140625" style="264"/>
    <col min="15592" max="15592" width="61.5703125" style="264" bestFit="1" customWidth="1"/>
    <col min="15593" max="15838" width="9.140625" style="264"/>
    <col min="15839" max="15839" width="46.5703125" style="264" customWidth="1"/>
    <col min="15840" max="15840" width="10.28515625" style="264" customWidth="1"/>
    <col min="15841" max="15841" width="10" style="264" bestFit="1" customWidth="1"/>
    <col min="15842" max="15842" width="10.28515625" style="264" bestFit="1" customWidth="1"/>
    <col min="15843" max="15843" width="10.42578125" style="264" bestFit="1" customWidth="1"/>
    <col min="15844" max="15844" width="10.140625" style="264" bestFit="1" customWidth="1"/>
    <col min="15845" max="15845" width="10.42578125" style="264" bestFit="1" customWidth="1"/>
    <col min="15846" max="15846" width="10.28515625" style="264" bestFit="1" customWidth="1"/>
    <col min="15847" max="15847" width="9.140625" style="264"/>
    <col min="15848" max="15848" width="61.5703125" style="264" bestFit="1" customWidth="1"/>
    <col min="15849" max="16094" width="9.140625" style="264"/>
    <col min="16095" max="16095" width="46.5703125" style="264" customWidth="1"/>
    <col min="16096" max="16096" width="10.28515625" style="264" customWidth="1"/>
    <col min="16097" max="16097" width="10" style="264" bestFit="1" customWidth="1"/>
    <col min="16098" max="16098" width="10.28515625" style="264" bestFit="1" customWidth="1"/>
    <col min="16099" max="16099" width="10.42578125" style="264" bestFit="1" customWidth="1"/>
    <col min="16100" max="16100" width="10.140625" style="264" bestFit="1" customWidth="1"/>
    <col min="16101" max="16101" width="10.42578125" style="264" bestFit="1" customWidth="1"/>
    <col min="16102" max="16102" width="10.28515625" style="264" bestFit="1" customWidth="1"/>
    <col min="16103" max="16103" width="9.140625" style="264"/>
    <col min="16104" max="16104" width="61.5703125" style="264" bestFit="1" customWidth="1"/>
    <col min="16105" max="16384" width="9.140625" style="264"/>
  </cols>
  <sheetData>
    <row r="1" spans="1:8" ht="15" customHeight="1" x14ac:dyDescent="0.2">
      <c r="A1" s="543" t="s">
        <v>336</v>
      </c>
      <c r="B1" s="543"/>
      <c r="C1" s="543"/>
      <c r="D1" s="543"/>
      <c r="E1" s="543"/>
      <c r="F1" s="543"/>
      <c r="G1" s="543"/>
      <c r="H1" s="543"/>
    </row>
    <row r="2" spans="1:8" ht="15" customHeight="1" x14ac:dyDescent="0.2">
      <c r="A2" s="265"/>
      <c r="B2" s="266" t="s">
        <v>337</v>
      </c>
      <c r="C2" s="267" t="s">
        <v>338</v>
      </c>
      <c r="D2" s="267" t="s">
        <v>194</v>
      </c>
      <c r="E2" s="267" t="s">
        <v>103</v>
      </c>
      <c r="F2" s="267" t="s">
        <v>195</v>
      </c>
      <c r="G2" s="267" t="s">
        <v>196</v>
      </c>
      <c r="H2" s="267" t="s">
        <v>339</v>
      </c>
    </row>
    <row r="3" spans="1:8" ht="15" customHeight="1" x14ac:dyDescent="0.2">
      <c r="A3" s="268" t="s">
        <v>3</v>
      </c>
      <c r="B3" s="269">
        <f t="shared" ref="B3:H3" si="0">B4+B17+B20+B25</f>
        <v>23974.064999999999</v>
      </c>
      <c r="C3" s="269">
        <f t="shared" si="0"/>
        <v>25925.814000000002</v>
      </c>
      <c r="D3" s="269">
        <f t="shared" si="0"/>
        <v>26049.181</v>
      </c>
      <c r="E3" s="269">
        <f t="shared" si="0"/>
        <v>26194.321</v>
      </c>
      <c r="F3" s="269">
        <f t="shared" si="0"/>
        <v>26249.163</v>
      </c>
      <c r="G3" s="269">
        <f t="shared" si="0"/>
        <v>26908.392</v>
      </c>
      <c r="H3" s="269">
        <f t="shared" si="0"/>
        <v>28254.701000000001</v>
      </c>
    </row>
    <row r="4" spans="1:8" ht="15" customHeight="1" x14ac:dyDescent="0.2">
      <c r="A4" s="270" t="s">
        <v>4</v>
      </c>
      <c r="B4" s="271">
        <f t="shared" ref="B4:H4" si="1">B5+B10+B16</f>
        <v>11009.261</v>
      </c>
      <c r="C4" s="271">
        <f t="shared" si="1"/>
        <v>11739.222</v>
      </c>
      <c r="D4" s="271">
        <f t="shared" si="1"/>
        <v>12024.23</v>
      </c>
      <c r="E4" s="271">
        <f t="shared" si="1"/>
        <v>12124.492999999999</v>
      </c>
      <c r="F4" s="271">
        <f t="shared" si="1"/>
        <v>12348.087</v>
      </c>
      <c r="G4" s="271">
        <f t="shared" si="1"/>
        <v>12811.816999999999</v>
      </c>
      <c r="H4" s="271">
        <f t="shared" si="1"/>
        <v>13308.739000000001</v>
      </c>
    </row>
    <row r="5" spans="1:8" ht="15" customHeight="1" x14ac:dyDescent="0.2">
      <c r="A5" s="272" t="s">
        <v>5</v>
      </c>
      <c r="B5" s="273">
        <v>7046.6239999999998</v>
      </c>
      <c r="C5" s="274">
        <v>7518.37</v>
      </c>
      <c r="D5" s="274">
        <v>7634.2049999999999</v>
      </c>
      <c r="E5" s="275">
        <v>7546.2579999999998</v>
      </c>
      <c r="F5" s="275">
        <v>7720.55</v>
      </c>
      <c r="G5" s="275">
        <v>7945.3069999999998</v>
      </c>
      <c r="H5" s="273">
        <v>8216.4110000000001</v>
      </c>
    </row>
    <row r="6" spans="1:8" ht="15" customHeight="1" x14ac:dyDescent="0.2">
      <c r="A6" s="276" t="s">
        <v>67</v>
      </c>
      <c r="B6" s="274">
        <v>4243.7510000000002</v>
      </c>
      <c r="C6" s="274">
        <v>4596.5439999999999</v>
      </c>
      <c r="D6" s="274">
        <v>4816.6030000000001</v>
      </c>
      <c r="E6" s="275">
        <v>4674.4049999999997</v>
      </c>
      <c r="F6" s="275">
        <v>4874.1469999999999</v>
      </c>
      <c r="G6" s="275">
        <v>5062.4639999999999</v>
      </c>
      <c r="H6" s="274">
        <v>5352.9479999999994</v>
      </c>
    </row>
    <row r="7" spans="1:8" ht="15" customHeight="1" x14ac:dyDescent="0.2">
      <c r="A7" s="277" t="s">
        <v>6</v>
      </c>
      <c r="B7" s="275">
        <v>1973.3409999999999</v>
      </c>
      <c r="C7" s="274">
        <v>1984.7829999999999</v>
      </c>
      <c r="D7" s="274">
        <v>1944.107</v>
      </c>
      <c r="E7" s="275">
        <v>1993.835</v>
      </c>
      <c r="F7" s="275">
        <v>2008.2650000000001</v>
      </c>
      <c r="G7" s="275">
        <v>2024.7740000000001</v>
      </c>
      <c r="H7" s="274">
        <v>2046.2050000000002</v>
      </c>
    </row>
    <row r="8" spans="1:8" ht="15" customHeight="1" x14ac:dyDescent="0.2">
      <c r="A8" s="276" t="s">
        <v>7</v>
      </c>
      <c r="B8" s="275">
        <v>8.3000000000000004E-2</v>
      </c>
      <c r="C8" s="274"/>
      <c r="D8" s="274"/>
      <c r="E8" s="275">
        <v>0</v>
      </c>
      <c r="F8" s="275">
        <v>0</v>
      </c>
      <c r="G8" s="275">
        <v>0</v>
      </c>
      <c r="H8" s="274">
        <v>0</v>
      </c>
    </row>
    <row r="9" spans="1:8" ht="15" customHeight="1" x14ac:dyDescent="0.2">
      <c r="A9" s="277" t="s">
        <v>8</v>
      </c>
      <c r="B9" s="275">
        <v>215.346</v>
      </c>
      <c r="C9" s="274"/>
      <c r="D9" s="274">
        <v>233.23</v>
      </c>
      <c r="E9" s="275">
        <v>233.23</v>
      </c>
      <c r="F9" s="275">
        <v>241.42699999999999</v>
      </c>
      <c r="G9" s="275">
        <v>249.91300000000001</v>
      </c>
      <c r="H9" s="274">
        <v>249.91300000000001</v>
      </c>
    </row>
    <row r="10" spans="1:8" ht="15" customHeight="1" x14ac:dyDescent="0.2">
      <c r="A10" s="277" t="s">
        <v>9</v>
      </c>
      <c r="B10" s="275">
        <v>3962.625</v>
      </c>
      <c r="C10" s="274">
        <v>4220.8450000000003</v>
      </c>
      <c r="D10" s="274">
        <v>4390.0249999999996</v>
      </c>
      <c r="E10" s="275">
        <v>4578.2349999999997</v>
      </c>
      <c r="F10" s="275">
        <v>4627.5370000000003</v>
      </c>
      <c r="G10" s="275">
        <v>4866.51</v>
      </c>
      <c r="H10" s="274">
        <v>5092.3280000000004</v>
      </c>
    </row>
    <row r="11" spans="1:8" ht="15" customHeight="1" x14ac:dyDescent="0.2">
      <c r="A11" s="277" t="s">
        <v>10</v>
      </c>
      <c r="B11" s="275">
        <v>1863.66</v>
      </c>
      <c r="C11" s="274">
        <v>1893.6849999999999</v>
      </c>
      <c r="D11" s="274">
        <v>1966.9579999999999</v>
      </c>
      <c r="E11" s="274">
        <v>1950.9820000000002</v>
      </c>
      <c r="F11" s="274">
        <v>2075.04</v>
      </c>
      <c r="G11" s="274">
        <v>2195.9110000000001</v>
      </c>
      <c r="H11" s="274">
        <v>2342.0930000000003</v>
      </c>
    </row>
    <row r="12" spans="1:8" ht="15" customHeight="1" x14ac:dyDescent="0.2">
      <c r="A12" s="278" t="s">
        <v>11</v>
      </c>
      <c r="B12" s="275">
        <v>1714.779</v>
      </c>
      <c r="C12" s="274">
        <v>1808.153</v>
      </c>
      <c r="D12" s="274">
        <v>1913.0340000000001</v>
      </c>
      <c r="E12" s="275">
        <v>1943.8950000000002</v>
      </c>
      <c r="F12" s="275">
        <v>2036.9190000000001</v>
      </c>
      <c r="G12" s="275">
        <v>2121.7620000000002</v>
      </c>
      <c r="H12" s="274">
        <v>2265.5529999999999</v>
      </c>
    </row>
    <row r="13" spans="1:8" ht="15" customHeight="1" x14ac:dyDescent="0.2">
      <c r="A13" s="272" t="s">
        <v>12</v>
      </c>
      <c r="B13" s="274">
        <v>167.14400000000001</v>
      </c>
      <c r="C13" s="274">
        <v>177.78399999999999</v>
      </c>
      <c r="D13" s="274">
        <v>154.054</v>
      </c>
      <c r="E13" s="275">
        <v>151.37899999999999</v>
      </c>
      <c r="F13" s="275">
        <v>150.84199999999998</v>
      </c>
      <c r="G13" s="275">
        <v>175.31199999999998</v>
      </c>
      <c r="H13" s="274">
        <v>218.49299999999999</v>
      </c>
    </row>
    <row r="14" spans="1:8" ht="15" customHeight="1" x14ac:dyDescent="0.2">
      <c r="A14" s="272" t="s">
        <v>13</v>
      </c>
      <c r="B14" s="274">
        <v>0</v>
      </c>
      <c r="C14" s="274">
        <v>1.6E-2</v>
      </c>
      <c r="D14" s="274"/>
      <c r="E14" s="275">
        <v>0</v>
      </c>
      <c r="F14" s="275">
        <v>0</v>
      </c>
      <c r="G14" s="275">
        <v>0</v>
      </c>
      <c r="H14" s="274">
        <v>0</v>
      </c>
    </row>
    <row r="15" spans="1:8" ht="15" customHeight="1" x14ac:dyDescent="0.2">
      <c r="A15" s="278" t="s">
        <v>8</v>
      </c>
      <c r="B15" s="275">
        <v>100.535</v>
      </c>
      <c r="C15" s="274"/>
      <c r="D15" s="274">
        <v>107.736</v>
      </c>
      <c r="E15" s="275">
        <v>107.736</v>
      </c>
      <c r="F15" s="275">
        <v>111.559</v>
      </c>
      <c r="G15" s="275">
        <v>115.518</v>
      </c>
      <c r="H15" s="274">
        <v>115.518</v>
      </c>
    </row>
    <row r="16" spans="1:8" ht="15" customHeight="1" x14ac:dyDescent="0.2">
      <c r="A16" s="278" t="s">
        <v>14</v>
      </c>
      <c r="B16" s="275">
        <v>1.2E-2</v>
      </c>
      <c r="C16" s="274">
        <v>7.0000000000000001E-3</v>
      </c>
      <c r="D16" s="274"/>
      <c r="E16" s="275">
        <v>0</v>
      </c>
      <c r="F16" s="275">
        <v>0</v>
      </c>
      <c r="G16" s="275">
        <v>0</v>
      </c>
      <c r="H16" s="274">
        <v>0</v>
      </c>
    </row>
    <row r="17" spans="1:8" ht="15" customHeight="1" x14ac:dyDescent="0.2">
      <c r="A17" s="270" t="s">
        <v>15</v>
      </c>
      <c r="B17" s="271">
        <f t="shared" ref="B17:H17" si="2">B18+B19</f>
        <v>9039.8809999999994</v>
      </c>
      <c r="C17" s="271">
        <f t="shared" si="2"/>
        <v>9931.5450000000001</v>
      </c>
      <c r="D17" s="271">
        <f t="shared" si="2"/>
        <v>9927.2820000000011</v>
      </c>
      <c r="E17" s="271">
        <f t="shared" si="2"/>
        <v>9909.7759999999998</v>
      </c>
      <c r="F17" s="271">
        <f t="shared" si="2"/>
        <v>10211.467000000001</v>
      </c>
      <c r="G17" s="271">
        <f t="shared" si="2"/>
        <v>10703.806</v>
      </c>
      <c r="H17" s="271">
        <f t="shared" si="2"/>
        <v>11230.467000000001</v>
      </c>
    </row>
    <row r="18" spans="1:8" ht="15" customHeight="1" x14ac:dyDescent="0.2">
      <c r="A18" s="272" t="s">
        <v>16</v>
      </c>
      <c r="B18" s="271">
        <v>8928.93</v>
      </c>
      <c r="C18" s="271">
        <v>9800.5779999999995</v>
      </c>
      <c r="D18" s="271">
        <v>9818.7050000000017</v>
      </c>
      <c r="E18" s="271">
        <v>9801.1990000000005</v>
      </c>
      <c r="F18" s="271">
        <v>10112.636</v>
      </c>
      <c r="G18" s="271">
        <v>10601.768</v>
      </c>
      <c r="H18" s="271">
        <v>11128.429</v>
      </c>
    </row>
    <row r="19" spans="1:8" ht="15" customHeight="1" x14ac:dyDescent="0.2">
      <c r="A19" s="272" t="s">
        <v>17</v>
      </c>
      <c r="B19" s="279">
        <v>110.95099999999999</v>
      </c>
      <c r="C19" s="279">
        <v>130.96700000000001</v>
      </c>
      <c r="D19" s="279">
        <v>108.577</v>
      </c>
      <c r="E19" s="275">
        <v>108.577</v>
      </c>
      <c r="F19" s="275">
        <v>98.831000000000003</v>
      </c>
      <c r="G19" s="275">
        <v>102.038</v>
      </c>
      <c r="H19" s="279">
        <v>102.038</v>
      </c>
    </row>
    <row r="20" spans="1:8" ht="15" customHeight="1" x14ac:dyDescent="0.2">
      <c r="A20" s="280" t="s">
        <v>18</v>
      </c>
      <c r="B20" s="275">
        <f t="shared" ref="B20:H20" si="3">B21+B22</f>
        <v>2051.538</v>
      </c>
      <c r="C20" s="274">
        <f t="shared" si="3"/>
        <v>2014.3609999999999</v>
      </c>
      <c r="D20" s="274">
        <f t="shared" si="3"/>
        <v>1943.37</v>
      </c>
      <c r="E20" s="274">
        <f t="shared" si="3"/>
        <v>1778.1209999999999</v>
      </c>
      <c r="F20" s="274">
        <f t="shared" si="3"/>
        <v>1761.0369999999998</v>
      </c>
      <c r="G20" s="274">
        <f t="shared" si="3"/>
        <v>1750.4089999999999</v>
      </c>
      <c r="H20" s="274">
        <f t="shared" si="3"/>
        <v>1807.7820000000002</v>
      </c>
    </row>
    <row r="21" spans="1:8" ht="15" customHeight="1" x14ac:dyDescent="0.2">
      <c r="A21" s="278" t="s">
        <v>19</v>
      </c>
      <c r="B21" s="275">
        <v>1242.3489999999999</v>
      </c>
      <c r="C21" s="274">
        <v>1352.049</v>
      </c>
      <c r="D21" s="274">
        <v>842.15499999999997</v>
      </c>
      <c r="E21" s="274">
        <v>1106.559</v>
      </c>
      <c r="F21" s="274">
        <v>1184.9839999999999</v>
      </c>
      <c r="G21" s="274">
        <v>1196.636</v>
      </c>
      <c r="H21" s="274">
        <v>1237.2640000000001</v>
      </c>
    </row>
    <row r="22" spans="1:8" ht="15" customHeight="1" x14ac:dyDescent="0.2">
      <c r="A22" s="278" t="s">
        <v>20</v>
      </c>
      <c r="B22" s="274">
        <f>842.385-33.196</f>
        <v>809.18899999999996</v>
      </c>
      <c r="C22" s="274">
        <v>662.31200000000001</v>
      </c>
      <c r="D22" s="274">
        <v>1101.2149999999999</v>
      </c>
      <c r="E22" s="275">
        <v>671.5619999999999</v>
      </c>
      <c r="F22" s="275">
        <v>576.053</v>
      </c>
      <c r="G22" s="275">
        <v>553.77299999999991</v>
      </c>
      <c r="H22" s="274">
        <v>570.51799999999992</v>
      </c>
    </row>
    <row r="23" spans="1:8" ht="15" customHeight="1" x14ac:dyDescent="0.2">
      <c r="A23" s="272" t="s">
        <v>21</v>
      </c>
      <c r="B23" s="274">
        <v>623.67100000000005</v>
      </c>
      <c r="C23" s="274">
        <v>459.88200000000001</v>
      </c>
      <c r="D23" s="274">
        <v>997.42600000000004</v>
      </c>
      <c r="E23" s="275">
        <v>566.90500000000009</v>
      </c>
      <c r="F23" s="275">
        <v>484.91</v>
      </c>
      <c r="G23" s="275">
        <v>437.91300000000001</v>
      </c>
      <c r="H23" s="274">
        <v>432.75200000000001</v>
      </c>
    </row>
    <row r="24" spans="1:8" ht="15" customHeight="1" x14ac:dyDescent="0.2">
      <c r="A24" s="272" t="s">
        <v>22</v>
      </c>
      <c r="B24" s="274">
        <f>170.372-33.196</f>
        <v>137.17600000000002</v>
      </c>
      <c r="C24" s="274">
        <v>149.279</v>
      </c>
      <c r="D24" s="274">
        <v>50.499000000000002</v>
      </c>
      <c r="E24" s="275">
        <v>50.177</v>
      </c>
      <c r="F24" s="275">
        <v>36.643999999999998</v>
      </c>
      <c r="G24" s="275">
        <v>60.474000000000004</v>
      </c>
      <c r="H24" s="274">
        <v>82.38</v>
      </c>
    </row>
    <row r="25" spans="1:8" ht="15" customHeight="1" x14ac:dyDescent="0.2">
      <c r="A25" s="280" t="s">
        <v>23</v>
      </c>
      <c r="B25" s="274">
        <v>1873.385</v>
      </c>
      <c r="C25" s="274">
        <v>2240.6860000000001</v>
      </c>
      <c r="D25" s="274">
        <v>2154.299</v>
      </c>
      <c r="E25" s="274">
        <v>2381.931</v>
      </c>
      <c r="F25" s="274">
        <v>1928.5719999999999</v>
      </c>
      <c r="G25" s="274">
        <v>1642.36</v>
      </c>
      <c r="H25" s="274">
        <v>1907.713</v>
      </c>
    </row>
    <row r="26" spans="1:8" ht="15" customHeight="1" x14ac:dyDescent="0.2">
      <c r="A26" s="281" t="s">
        <v>24</v>
      </c>
      <c r="B26" s="275">
        <v>806.73699999999997</v>
      </c>
      <c r="C26" s="274">
        <v>817.66499999999974</v>
      </c>
      <c r="D26" s="274">
        <v>1197.934</v>
      </c>
      <c r="E26" s="275">
        <v>1387.9159999999999</v>
      </c>
      <c r="F26" s="275">
        <v>1364.992</v>
      </c>
      <c r="G26" s="275">
        <v>1089.585</v>
      </c>
      <c r="H26" s="274">
        <v>1389.558</v>
      </c>
    </row>
    <row r="27" spans="1:8" ht="15" customHeight="1" x14ac:dyDescent="0.2">
      <c r="A27" s="268" t="s">
        <v>27</v>
      </c>
      <c r="B27" s="269">
        <f t="shared" ref="B27:H27" si="4">B29+B30+B31+B32+B36+B38+B55+B58</f>
        <v>27164.811999999998</v>
      </c>
      <c r="C27" s="269">
        <f t="shared" si="4"/>
        <v>27918.442999999999</v>
      </c>
      <c r="D27" s="269">
        <f t="shared" si="4"/>
        <v>28049.575000000001</v>
      </c>
      <c r="E27" s="269">
        <f t="shared" si="4"/>
        <v>28309.646000000001</v>
      </c>
      <c r="F27" s="269">
        <f t="shared" si="4"/>
        <v>28404.061000000002</v>
      </c>
      <c r="G27" s="269">
        <f t="shared" si="4"/>
        <v>28536.79</v>
      </c>
      <c r="H27" s="269">
        <f t="shared" si="4"/>
        <v>29346.687000000002</v>
      </c>
    </row>
    <row r="28" spans="1:8" ht="15" customHeight="1" x14ac:dyDescent="0.2">
      <c r="A28" s="280" t="s">
        <v>28</v>
      </c>
      <c r="B28" s="275">
        <f t="shared" ref="B28:H28" si="5">B29+B30+B31+B32+B36+B38+B55</f>
        <v>24977.762999999999</v>
      </c>
      <c r="C28" s="275">
        <f t="shared" si="5"/>
        <v>25999.876</v>
      </c>
      <c r="D28" s="275">
        <f t="shared" si="5"/>
        <v>26563.429</v>
      </c>
      <c r="E28" s="275">
        <f t="shared" si="5"/>
        <v>26431.596000000001</v>
      </c>
      <c r="F28" s="275">
        <f t="shared" si="5"/>
        <v>26290.108</v>
      </c>
      <c r="G28" s="275">
        <f t="shared" si="5"/>
        <v>26793.925999999999</v>
      </c>
      <c r="H28" s="275">
        <f t="shared" si="5"/>
        <v>27404.923000000003</v>
      </c>
    </row>
    <row r="29" spans="1:8" ht="15" customHeight="1" x14ac:dyDescent="0.2">
      <c r="A29" s="272" t="s">
        <v>29</v>
      </c>
      <c r="B29" s="274">
        <v>5224.0950000000003</v>
      </c>
      <c r="C29" s="274">
        <v>5488.0879999999997</v>
      </c>
      <c r="D29" s="274">
        <v>5015.2659999999996</v>
      </c>
      <c r="E29" s="275">
        <v>5216.2549999999992</v>
      </c>
      <c r="F29" s="275">
        <v>5217.5810000000001</v>
      </c>
      <c r="G29" s="275">
        <v>5267.0250000000005</v>
      </c>
      <c r="H29" s="275">
        <v>5308.3620000000001</v>
      </c>
    </row>
    <row r="30" spans="1:8" ht="15" customHeight="1" x14ac:dyDescent="0.2">
      <c r="A30" s="278" t="s">
        <v>32</v>
      </c>
      <c r="B30" s="274">
        <v>3308.502</v>
      </c>
      <c r="C30" s="274">
        <v>3319.41</v>
      </c>
      <c r="D30" s="274">
        <f>3497.87-59</f>
        <v>3438.87</v>
      </c>
      <c r="E30" s="275">
        <v>3431.93</v>
      </c>
      <c r="F30" s="275">
        <v>3349.6379999999999</v>
      </c>
      <c r="G30" s="274">
        <v>3284.1080000000002</v>
      </c>
      <c r="H30" s="275">
        <v>3338.2190000000005</v>
      </c>
    </row>
    <row r="31" spans="1:8" ht="15" customHeight="1" x14ac:dyDescent="0.2">
      <c r="A31" s="278" t="s">
        <v>33</v>
      </c>
      <c r="B31" s="274">
        <v>68.969000000000008</v>
      </c>
      <c r="C31" s="274">
        <v>91.7</v>
      </c>
      <c r="D31" s="274">
        <v>122.807</v>
      </c>
      <c r="E31" s="274">
        <v>122.807</v>
      </c>
      <c r="F31" s="274">
        <v>23.277999999999999</v>
      </c>
      <c r="G31" s="274">
        <v>23.530999999999999</v>
      </c>
      <c r="H31" s="274">
        <v>23.530999999999999</v>
      </c>
    </row>
    <row r="32" spans="1:8" ht="15" customHeight="1" x14ac:dyDescent="0.2">
      <c r="A32" s="278" t="s">
        <v>34</v>
      </c>
      <c r="B32" s="274">
        <v>718.19200000000001</v>
      </c>
      <c r="C32" s="274">
        <v>812.00599999999997</v>
      </c>
      <c r="D32" s="274">
        <v>989.06500000000005</v>
      </c>
      <c r="E32" s="275">
        <v>716.56500000000005</v>
      </c>
      <c r="F32" s="275">
        <v>685.98</v>
      </c>
      <c r="G32" s="274">
        <v>687.73299999999995</v>
      </c>
      <c r="H32" s="275">
        <v>695.67100000000005</v>
      </c>
    </row>
    <row r="33" spans="1:8" ht="15" customHeight="1" x14ac:dyDescent="0.2">
      <c r="A33" s="272" t="s">
        <v>35</v>
      </c>
      <c r="B33" s="274">
        <v>120.155</v>
      </c>
      <c r="C33" s="274">
        <v>141.28100000000001</v>
      </c>
      <c r="D33" s="274">
        <v>149.285</v>
      </c>
      <c r="E33" s="275">
        <v>149.285</v>
      </c>
      <c r="F33" s="275">
        <v>122.313</v>
      </c>
      <c r="G33" s="274">
        <v>111.634</v>
      </c>
      <c r="H33" s="275">
        <v>119.572</v>
      </c>
    </row>
    <row r="34" spans="1:8" ht="15" customHeight="1" x14ac:dyDescent="0.2">
      <c r="A34" s="272" t="s">
        <v>36</v>
      </c>
      <c r="B34" s="274">
        <v>476.25999999999993</v>
      </c>
      <c r="C34" s="274">
        <v>553.07600000000002</v>
      </c>
      <c r="D34" s="274">
        <v>703.05200000000002</v>
      </c>
      <c r="E34" s="275">
        <v>430.55200000000002</v>
      </c>
      <c r="F34" s="274">
        <v>436.40199999999993</v>
      </c>
      <c r="G34" s="274">
        <v>452.63299999999998</v>
      </c>
      <c r="H34" s="274">
        <v>452.63299999999998</v>
      </c>
    </row>
    <row r="35" spans="1:8" ht="15" customHeight="1" x14ac:dyDescent="0.2">
      <c r="A35" s="272" t="s">
        <v>39</v>
      </c>
      <c r="B35" s="282">
        <f t="shared" ref="B35:H35" si="6">B32-B33-B34</f>
        <v>121.7770000000001</v>
      </c>
      <c r="C35" s="274">
        <f t="shared" si="6"/>
        <v>117.64899999999989</v>
      </c>
      <c r="D35" s="274">
        <f t="shared" si="6"/>
        <v>136.72800000000007</v>
      </c>
      <c r="E35" s="274">
        <f t="shared" si="6"/>
        <v>136.72800000000007</v>
      </c>
      <c r="F35" s="274">
        <f t="shared" si="6"/>
        <v>127.2650000000001</v>
      </c>
      <c r="G35" s="274">
        <f t="shared" si="6"/>
        <v>123.46599999999995</v>
      </c>
      <c r="H35" s="274">
        <f t="shared" si="6"/>
        <v>123.46600000000007</v>
      </c>
    </row>
    <row r="36" spans="1:8" ht="15" customHeight="1" x14ac:dyDescent="0.2">
      <c r="A36" s="278" t="s">
        <v>40</v>
      </c>
      <c r="B36" s="275">
        <v>1297.5630000000001</v>
      </c>
      <c r="C36" s="274">
        <v>1411.07</v>
      </c>
      <c r="D36" s="274">
        <v>1374.95</v>
      </c>
      <c r="E36" s="274">
        <v>1367.1960000000001</v>
      </c>
      <c r="F36" s="274">
        <v>1366.308</v>
      </c>
      <c r="G36" s="274">
        <v>1476.309</v>
      </c>
      <c r="H36" s="274">
        <v>1493.7149999999999</v>
      </c>
    </row>
    <row r="37" spans="1:8" ht="15" customHeight="1" x14ac:dyDescent="0.2">
      <c r="A37" s="278" t="s">
        <v>41</v>
      </c>
      <c r="B37" s="275">
        <v>1297.5630000000001</v>
      </c>
      <c r="C37" s="274">
        <v>1411.07</v>
      </c>
      <c r="D37" s="274">
        <v>1374.95</v>
      </c>
      <c r="E37" s="275">
        <v>1367.1960000000001</v>
      </c>
      <c r="F37" s="275">
        <v>1366.308</v>
      </c>
      <c r="G37" s="274">
        <v>1476.309</v>
      </c>
      <c r="H37" s="275">
        <v>1493.7149999999999</v>
      </c>
    </row>
    <row r="38" spans="1:8" ht="15" customHeight="1" x14ac:dyDescent="0.2">
      <c r="A38" s="278" t="s">
        <v>42</v>
      </c>
      <c r="B38" s="275">
        <f t="shared" ref="B38:H38" si="7">B39+B54</f>
        <v>13306.494000000001</v>
      </c>
      <c r="C38" s="274">
        <f t="shared" si="7"/>
        <v>13660.793</v>
      </c>
      <c r="D38" s="274">
        <f t="shared" si="7"/>
        <v>13757.916999999999</v>
      </c>
      <c r="E38" s="274">
        <f t="shared" si="7"/>
        <v>13718.642999999998</v>
      </c>
      <c r="F38" s="274">
        <f t="shared" si="7"/>
        <v>13917.331000000002</v>
      </c>
      <c r="G38" s="274">
        <f t="shared" si="7"/>
        <v>14428.919999999998</v>
      </c>
      <c r="H38" s="274">
        <f t="shared" si="7"/>
        <v>14961.628000000001</v>
      </c>
    </row>
    <row r="39" spans="1:8" ht="15" customHeight="1" x14ac:dyDescent="0.2">
      <c r="A39" s="278" t="s">
        <v>43</v>
      </c>
      <c r="B39" s="273">
        <f>9789.625+15.359</f>
        <v>9804.9840000000004</v>
      </c>
      <c r="C39" s="273">
        <v>9996.34</v>
      </c>
      <c r="D39" s="273">
        <v>9996.0429999999997</v>
      </c>
      <c r="E39" s="274">
        <v>9979.8599999999988</v>
      </c>
      <c r="F39" s="274">
        <v>10135.494000000001</v>
      </c>
      <c r="G39" s="273">
        <v>10452.190999999999</v>
      </c>
      <c r="H39" s="274">
        <v>10802.684999999999</v>
      </c>
    </row>
    <row r="40" spans="1:8" ht="15" customHeight="1" x14ac:dyDescent="0.2">
      <c r="A40" s="283" t="s">
        <v>44</v>
      </c>
      <c r="B40" s="275">
        <v>57.133000000000003</v>
      </c>
      <c r="C40" s="274">
        <v>38.222999999999999</v>
      </c>
      <c r="D40" s="274">
        <v>20.917999999999999</v>
      </c>
      <c r="E40" s="274">
        <v>20.917999999999999</v>
      </c>
      <c r="F40" s="274">
        <v>13.247</v>
      </c>
      <c r="G40" s="274">
        <v>2.2679999999999998</v>
      </c>
      <c r="H40" s="274">
        <v>2.2679999999999998</v>
      </c>
    </row>
    <row r="41" spans="1:8" ht="15" customHeight="1" x14ac:dyDescent="0.2">
      <c r="A41" s="283" t="s">
        <v>45</v>
      </c>
      <c r="B41" s="275">
        <v>428.45800000000003</v>
      </c>
      <c r="C41" s="274">
        <v>399.74200000000002</v>
      </c>
      <c r="D41" s="274">
        <v>431.983</v>
      </c>
      <c r="E41" s="274">
        <v>423.846</v>
      </c>
      <c r="F41" s="274">
        <v>446.88799999999998</v>
      </c>
      <c r="G41" s="274">
        <v>464.721</v>
      </c>
      <c r="H41" s="274">
        <v>480.66700000000003</v>
      </c>
    </row>
    <row r="42" spans="1:8" ht="15" customHeight="1" x14ac:dyDescent="0.2">
      <c r="A42" s="283" t="s">
        <v>340</v>
      </c>
      <c r="B42" s="275">
        <f>4760.204+879.299</f>
        <v>5639.5029999999997</v>
      </c>
      <c r="C42" s="274">
        <f>6053.048-159.225</f>
        <v>5893.8229999999994</v>
      </c>
      <c r="D42" s="274">
        <v>6112.241</v>
      </c>
      <c r="E42" s="274">
        <v>6111.0339999999997</v>
      </c>
      <c r="F42" s="274">
        <v>6259.2490000000007</v>
      </c>
      <c r="G42" s="274">
        <v>6514.165</v>
      </c>
      <c r="H42" s="274">
        <v>6784.8069999999998</v>
      </c>
    </row>
    <row r="43" spans="1:8" ht="15" customHeight="1" x14ac:dyDescent="0.2">
      <c r="A43" s="283" t="s">
        <v>47</v>
      </c>
      <c r="B43" s="275">
        <v>175.773</v>
      </c>
      <c r="C43" s="274">
        <v>174.30799999999999</v>
      </c>
      <c r="D43" s="274">
        <v>179.221</v>
      </c>
      <c r="E43" s="274">
        <v>173.357</v>
      </c>
      <c r="F43" s="274">
        <v>170.67000000000002</v>
      </c>
      <c r="G43" s="274">
        <v>164.04300000000001</v>
      </c>
      <c r="H43" s="274">
        <v>163.166</v>
      </c>
    </row>
    <row r="44" spans="1:8" ht="15" customHeight="1" x14ac:dyDescent="0.2">
      <c r="A44" s="283" t="s">
        <v>48</v>
      </c>
      <c r="B44" s="275">
        <v>1375.4079999999999</v>
      </c>
      <c r="C44" s="274">
        <v>1381.337</v>
      </c>
      <c r="D44" s="274">
        <v>1402.2460000000001</v>
      </c>
      <c r="E44" s="274">
        <v>1402.2460000000001</v>
      </c>
      <c r="F44" s="274">
        <v>1422.9069999999999</v>
      </c>
      <c r="G44" s="274">
        <v>1444.3799999999999</v>
      </c>
      <c r="H44" s="274">
        <v>1457.223</v>
      </c>
    </row>
    <row r="45" spans="1:8" ht="15" customHeight="1" x14ac:dyDescent="0.2">
      <c r="A45" s="284" t="s">
        <v>49</v>
      </c>
      <c r="B45" s="274">
        <v>315.97000000000003</v>
      </c>
      <c r="C45" s="274">
        <v>317.96199999999999</v>
      </c>
      <c r="D45" s="274">
        <v>319.14999999999998</v>
      </c>
      <c r="E45" s="274">
        <v>319.14999999999998</v>
      </c>
      <c r="F45" s="274">
        <v>322.209</v>
      </c>
      <c r="G45" s="274">
        <v>328.48200000000003</v>
      </c>
      <c r="H45" s="274">
        <v>328.48200000000003</v>
      </c>
    </row>
    <row r="46" spans="1:8" ht="15" customHeight="1" x14ac:dyDescent="0.2">
      <c r="A46" s="284" t="s">
        <v>50</v>
      </c>
      <c r="B46" s="274">
        <v>8.8800000000000008</v>
      </c>
      <c r="C46" s="274">
        <v>8.9819999999999993</v>
      </c>
      <c r="D46" s="274">
        <v>9.3330000000000002</v>
      </c>
      <c r="E46" s="274">
        <v>9.3330000000000002</v>
      </c>
      <c r="F46" s="274">
        <v>9.1790000000000003</v>
      </c>
      <c r="G46" s="274">
        <v>9.1790000000000003</v>
      </c>
      <c r="H46" s="274">
        <v>9.1790000000000003</v>
      </c>
    </row>
    <row r="47" spans="1:8" ht="15" customHeight="1" x14ac:dyDescent="0.2">
      <c r="A47" s="284" t="s">
        <v>51</v>
      </c>
      <c r="B47" s="274">
        <v>343.54300000000001</v>
      </c>
      <c r="C47" s="274">
        <v>349.31599999999997</v>
      </c>
      <c r="D47" s="274">
        <v>361.041</v>
      </c>
      <c r="E47" s="274">
        <v>361.041</v>
      </c>
      <c r="F47" s="274">
        <v>363.00900000000001</v>
      </c>
      <c r="G47" s="274">
        <v>371.839</v>
      </c>
      <c r="H47" s="274">
        <v>371.839</v>
      </c>
    </row>
    <row r="48" spans="1:8" ht="15" customHeight="1" x14ac:dyDescent="0.2">
      <c r="A48" s="284" t="s">
        <v>52</v>
      </c>
      <c r="B48" s="274">
        <v>305.84399999999999</v>
      </c>
      <c r="C48" s="274">
        <v>283.286</v>
      </c>
      <c r="D48" s="274">
        <v>274.529</v>
      </c>
      <c r="E48" s="274">
        <v>274.529</v>
      </c>
      <c r="F48" s="274">
        <v>270.33499999999998</v>
      </c>
      <c r="G48" s="274">
        <v>267.64</v>
      </c>
      <c r="H48" s="274">
        <v>267.64</v>
      </c>
    </row>
    <row r="49" spans="1:8" ht="15" customHeight="1" x14ac:dyDescent="0.2">
      <c r="A49" s="284" t="s">
        <v>53</v>
      </c>
      <c r="B49" s="274">
        <v>225.48699999999999</v>
      </c>
      <c r="C49" s="274">
        <v>232.52099999999999</v>
      </c>
      <c r="D49" s="274">
        <v>246.66200000000001</v>
      </c>
      <c r="E49" s="274">
        <v>246.66200000000001</v>
      </c>
      <c r="F49" s="274">
        <v>258.625</v>
      </c>
      <c r="G49" s="274">
        <v>263.04899999999998</v>
      </c>
      <c r="H49" s="274">
        <v>263.04899999999998</v>
      </c>
    </row>
    <row r="50" spans="1:8" ht="15" customHeight="1" x14ac:dyDescent="0.2">
      <c r="A50" s="284" t="s">
        <v>54</v>
      </c>
      <c r="B50" s="274">
        <v>175.67400000000001</v>
      </c>
      <c r="C50" s="274">
        <f t="shared" ref="C50:H50" si="8">C44-SUM(C45:C49)</f>
        <v>189.26999999999998</v>
      </c>
      <c r="D50" s="274">
        <f t="shared" si="8"/>
        <v>191.53100000000018</v>
      </c>
      <c r="E50" s="274">
        <f t="shared" si="8"/>
        <v>191.53100000000018</v>
      </c>
      <c r="F50" s="274">
        <f t="shared" si="8"/>
        <v>199.54999999999995</v>
      </c>
      <c r="G50" s="274">
        <f t="shared" si="8"/>
        <v>204.19100000000003</v>
      </c>
      <c r="H50" s="274">
        <f t="shared" si="8"/>
        <v>217.03400000000011</v>
      </c>
    </row>
    <row r="51" spans="1:8" ht="15" customHeight="1" x14ac:dyDescent="0.2">
      <c r="A51" s="283" t="s">
        <v>55</v>
      </c>
      <c r="B51" s="275">
        <v>1598.5350000000001</v>
      </c>
      <c r="C51" s="274">
        <f t="shared" ref="C51:H51" si="9">C52+C53</f>
        <v>1541.348</v>
      </c>
      <c r="D51" s="274">
        <f t="shared" si="9"/>
        <v>1476.5889999999999</v>
      </c>
      <c r="E51" s="274">
        <f t="shared" si="9"/>
        <v>1476.5889999999999</v>
      </c>
      <c r="F51" s="274">
        <f t="shared" si="9"/>
        <v>1458.1849999999999</v>
      </c>
      <c r="G51" s="274">
        <f t="shared" si="9"/>
        <v>1490.325</v>
      </c>
      <c r="H51" s="274">
        <f t="shared" si="9"/>
        <v>1542.2649999999999</v>
      </c>
    </row>
    <row r="52" spans="1:8" ht="15" customHeight="1" x14ac:dyDescent="0.2">
      <c r="A52" s="284" t="s">
        <v>56</v>
      </c>
      <c r="B52" s="274">
        <v>240.33099999999999</v>
      </c>
      <c r="C52" s="274">
        <f>262.03+2.49</f>
        <v>264.52</v>
      </c>
      <c r="D52" s="274">
        <f>269.909+2.271</f>
        <v>272.18</v>
      </c>
      <c r="E52" s="274">
        <v>272.18</v>
      </c>
      <c r="F52" s="274">
        <v>279.608</v>
      </c>
      <c r="G52" s="274">
        <v>287.84800000000001</v>
      </c>
      <c r="H52" s="274">
        <v>297.96299999999997</v>
      </c>
    </row>
    <row r="53" spans="1:8" ht="15" customHeight="1" x14ac:dyDescent="0.2">
      <c r="A53" s="284" t="s">
        <v>57</v>
      </c>
      <c r="B53" s="274">
        <v>1358.204</v>
      </c>
      <c r="C53" s="274">
        <v>1276.828</v>
      </c>
      <c r="D53" s="274">
        <f>1152.043+52.366</f>
        <v>1204.4089999999999</v>
      </c>
      <c r="E53" s="274">
        <v>1204.4089999999999</v>
      </c>
      <c r="F53" s="274">
        <v>1178.577</v>
      </c>
      <c r="G53" s="274">
        <v>1202.4770000000001</v>
      </c>
      <c r="H53" s="274">
        <v>1244.3019999999999</v>
      </c>
    </row>
    <row r="54" spans="1:8" ht="15" customHeight="1" x14ac:dyDescent="0.2">
      <c r="A54" s="278" t="s">
        <v>58</v>
      </c>
      <c r="B54" s="275">
        <v>3501.51</v>
      </c>
      <c r="C54" s="274">
        <v>3664.453</v>
      </c>
      <c r="D54" s="274">
        <v>3761.8739999999998</v>
      </c>
      <c r="E54" s="274">
        <v>3738.7829999999999</v>
      </c>
      <c r="F54" s="275">
        <v>3781.8370000000004</v>
      </c>
      <c r="G54" s="274">
        <v>3976.7289999999998</v>
      </c>
      <c r="H54" s="275">
        <v>4158.9430000000002</v>
      </c>
    </row>
    <row r="55" spans="1:8" ht="15" customHeight="1" x14ac:dyDescent="0.2">
      <c r="A55" s="272" t="s">
        <v>25</v>
      </c>
      <c r="B55" s="279">
        <v>1053.9480000000001</v>
      </c>
      <c r="C55" s="279">
        <v>1216.809</v>
      </c>
      <c r="D55" s="279">
        <f>1900.558-36.004</f>
        <v>1864.5540000000001</v>
      </c>
      <c r="E55" s="274">
        <v>1858.2</v>
      </c>
      <c r="F55" s="275">
        <v>1729.992</v>
      </c>
      <c r="G55" s="279">
        <v>1626.3</v>
      </c>
      <c r="H55" s="275">
        <v>1583.797</v>
      </c>
    </row>
    <row r="56" spans="1:8" ht="15" customHeight="1" x14ac:dyDescent="0.2">
      <c r="A56" s="285" t="s">
        <v>68</v>
      </c>
      <c r="B56" s="273">
        <v>556.36400000000003</v>
      </c>
      <c r="C56" s="279">
        <v>645.51800000000003</v>
      </c>
      <c r="D56" s="273">
        <v>683.08500000000004</v>
      </c>
      <c r="E56" s="274">
        <v>671.29300000000001</v>
      </c>
      <c r="F56" s="275">
        <v>657.83400000000006</v>
      </c>
      <c r="G56" s="273">
        <v>730.56399999999996</v>
      </c>
      <c r="H56" s="275">
        <v>690.38099999999997</v>
      </c>
    </row>
    <row r="57" spans="1:8" ht="15" customHeight="1" x14ac:dyDescent="0.2">
      <c r="A57" s="285" t="s">
        <v>59</v>
      </c>
      <c r="B57" s="273">
        <v>44.695</v>
      </c>
      <c r="C57" s="273">
        <v>46.706000000000003</v>
      </c>
      <c r="D57" s="273">
        <v>49.319000000000003</v>
      </c>
      <c r="E57" s="274">
        <v>49.747</v>
      </c>
      <c r="F57" s="275">
        <v>52.858000000000004</v>
      </c>
      <c r="G57" s="273">
        <v>47.418999999999997</v>
      </c>
      <c r="H57" s="275">
        <v>50.329000000000001</v>
      </c>
    </row>
    <row r="58" spans="1:8" ht="15" customHeight="1" x14ac:dyDescent="0.2">
      <c r="A58" s="280" t="s">
        <v>60</v>
      </c>
      <c r="B58" s="275">
        <f t="shared" ref="B58:H58" si="10">B59+B60</f>
        <v>2187.049</v>
      </c>
      <c r="C58" s="274">
        <f t="shared" si="10"/>
        <v>1918.5669999999998</v>
      </c>
      <c r="D58" s="274">
        <f t="shared" si="10"/>
        <v>1486.146</v>
      </c>
      <c r="E58" s="274">
        <f t="shared" si="10"/>
        <v>1878.0500000000002</v>
      </c>
      <c r="F58" s="274">
        <f t="shared" si="10"/>
        <v>2113.953</v>
      </c>
      <c r="G58" s="274">
        <f t="shared" si="10"/>
        <v>1742.864</v>
      </c>
      <c r="H58" s="274">
        <f t="shared" si="10"/>
        <v>1941.7639999999999</v>
      </c>
    </row>
    <row r="59" spans="1:8" ht="15" customHeight="1" x14ac:dyDescent="0.2">
      <c r="A59" s="278" t="s">
        <v>61</v>
      </c>
      <c r="B59" s="275">
        <v>1543.0309999999997</v>
      </c>
      <c r="C59" s="274">
        <v>1461.5249999999999</v>
      </c>
      <c r="D59" s="274">
        <v>829.88</v>
      </c>
      <c r="E59" s="274">
        <v>1395.1210000000001</v>
      </c>
      <c r="F59" s="274">
        <v>1545.213</v>
      </c>
      <c r="G59" s="274">
        <v>1484.6289999999999</v>
      </c>
      <c r="H59" s="274">
        <v>1720.3409999999999</v>
      </c>
    </row>
    <row r="60" spans="1:8" ht="15" customHeight="1" x14ac:dyDescent="0.2">
      <c r="A60" s="278" t="s">
        <v>26</v>
      </c>
      <c r="B60" s="274">
        <v>644.01800000000003</v>
      </c>
      <c r="C60" s="274">
        <v>457.04199999999997</v>
      </c>
      <c r="D60" s="274">
        <v>656.26599999999996</v>
      </c>
      <c r="E60" s="274">
        <v>482.92899999999997</v>
      </c>
      <c r="F60" s="274">
        <v>568.74</v>
      </c>
      <c r="G60" s="274">
        <v>258.23500000000001</v>
      </c>
      <c r="H60" s="274">
        <v>221.423</v>
      </c>
    </row>
    <row r="61" spans="1:8" ht="15" customHeight="1" x14ac:dyDescent="0.2">
      <c r="A61" s="286" t="s">
        <v>62</v>
      </c>
      <c r="B61" s="287">
        <v>-3188.0050000000001</v>
      </c>
      <c r="C61" s="287">
        <v>-1994.9159999999999</v>
      </c>
      <c r="D61" s="287">
        <f>D3-D27</f>
        <v>-2000.3940000000002</v>
      </c>
      <c r="E61" s="287">
        <f>E3-E27</f>
        <v>-2115.3250000000007</v>
      </c>
      <c r="F61" s="287">
        <f>F3-F27</f>
        <v>-2154.898000000001</v>
      </c>
      <c r="G61" s="287">
        <f>G3-G27</f>
        <v>-1628.398000000001</v>
      </c>
      <c r="H61" s="287">
        <f>H3-H27</f>
        <v>-1091.9860000000008</v>
      </c>
    </row>
    <row r="62" spans="1:8" ht="15" customHeight="1" x14ac:dyDescent="0.2">
      <c r="A62" s="288" t="s">
        <v>65</v>
      </c>
      <c r="B62" s="289"/>
      <c r="C62" s="289"/>
      <c r="D62" s="279"/>
      <c r="E62" s="279">
        <v>148.73400000000001</v>
      </c>
      <c r="F62" s="279">
        <v>218.00899999999999</v>
      </c>
      <c r="G62" s="279">
        <v>312.87200000000001</v>
      </c>
      <c r="H62" s="279">
        <v>626.45000000000005</v>
      </c>
    </row>
    <row r="63" spans="1:8" ht="15" customHeight="1" x14ac:dyDescent="0.2">
      <c r="A63" s="290" t="s">
        <v>341</v>
      </c>
      <c r="B63" s="188">
        <f>B61</f>
        <v>-3188.0050000000001</v>
      </c>
      <c r="C63" s="188">
        <f>C61</f>
        <v>-1994.9159999999999</v>
      </c>
      <c r="D63" s="291">
        <f>D61+D62</f>
        <v>-2000.3940000000002</v>
      </c>
      <c r="E63" s="291">
        <f>E61+E62</f>
        <v>-1966.5910000000008</v>
      </c>
      <c r="F63" s="291">
        <f>F61+F62</f>
        <v>-1936.889000000001</v>
      </c>
      <c r="G63" s="291">
        <f>G61+G62</f>
        <v>-1315.526000000001</v>
      </c>
      <c r="H63" s="291">
        <f>H61+H62</f>
        <v>-465.53600000000074</v>
      </c>
    </row>
    <row r="64" spans="1:8" ht="15" customHeight="1" x14ac:dyDescent="0.2">
      <c r="A64" s="292"/>
      <c r="B64" s="292"/>
      <c r="C64" s="292"/>
      <c r="F64" s="542" t="s">
        <v>119</v>
      </c>
      <c r="G64" s="542"/>
      <c r="H64" s="542"/>
    </row>
    <row r="65" spans="1:8" ht="15" customHeight="1" x14ac:dyDescent="0.2">
      <c r="A65" s="294" t="s">
        <v>1</v>
      </c>
      <c r="B65" s="322">
        <v>71096.017000000007</v>
      </c>
      <c r="C65" s="322">
        <v>72134.092000000004</v>
      </c>
      <c r="D65" s="322">
        <v>75772.547999999995</v>
      </c>
      <c r="E65" s="322">
        <v>74492.061000000002</v>
      </c>
      <c r="F65" s="322">
        <v>77786.676000000007</v>
      </c>
      <c r="G65" s="322">
        <v>81709.728000000003</v>
      </c>
      <c r="H65" s="322">
        <v>86210.269</v>
      </c>
    </row>
  </sheetData>
  <mergeCells count="2">
    <mergeCell ref="F64:H64"/>
    <mergeCell ref="A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workbookViewId="0">
      <selection sqref="A1:H1"/>
    </sheetView>
  </sheetViews>
  <sheetFormatPr defaultRowHeight="15" customHeight="1" x14ac:dyDescent="0.2"/>
  <cols>
    <col min="1" max="1" width="52.85546875" style="151" customWidth="1"/>
    <col min="2" max="256" width="9.140625" style="151"/>
    <col min="257" max="257" width="61.5703125" style="151" bestFit="1" customWidth="1"/>
    <col min="258" max="512" width="9.140625" style="151"/>
    <col min="513" max="513" width="61.5703125" style="151" bestFit="1" customWidth="1"/>
    <col min="514" max="768" width="9.140625" style="151"/>
    <col min="769" max="769" width="61.5703125" style="151" bestFit="1" customWidth="1"/>
    <col min="770" max="1024" width="9.140625" style="151"/>
    <col min="1025" max="1025" width="61.5703125" style="151" bestFit="1" customWidth="1"/>
    <col min="1026" max="1280" width="9.140625" style="151"/>
    <col min="1281" max="1281" width="61.5703125" style="151" bestFit="1" customWidth="1"/>
    <col min="1282" max="1536" width="9.140625" style="151"/>
    <col min="1537" max="1537" width="61.5703125" style="151" bestFit="1" customWidth="1"/>
    <col min="1538" max="1792" width="9.140625" style="151"/>
    <col min="1793" max="1793" width="61.5703125" style="151" bestFit="1" customWidth="1"/>
    <col min="1794" max="2048" width="9.140625" style="151"/>
    <col min="2049" max="2049" width="61.5703125" style="151" bestFit="1" customWidth="1"/>
    <col min="2050" max="2304" width="9.140625" style="151"/>
    <col min="2305" max="2305" width="61.5703125" style="151" bestFit="1" customWidth="1"/>
    <col min="2306" max="2560" width="9.140625" style="151"/>
    <col min="2561" max="2561" width="61.5703125" style="151" bestFit="1" customWidth="1"/>
    <col min="2562" max="2816" width="9.140625" style="151"/>
    <col min="2817" max="2817" width="61.5703125" style="151" bestFit="1" customWidth="1"/>
    <col min="2818" max="3072" width="9.140625" style="151"/>
    <col min="3073" max="3073" width="61.5703125" style="151" bestFit="1" customWidth="1"/>
    <col min="3074" max="3328" width="9.140625" style="151"/>
    <col min="3329" max="3329" width="61.5703125" style="151" bestFit="1" customWidth="1"/>
    <col min="3330" max="3584" width="9.140625" style="151"/>
    <col min="3585" max="3585" width="61.5703125" style="151" bestFit="1" customWidth="1"/>
    <col min="3586" max="3840" width="9.140625" style="151"/>
    <col min="3841" max="3841" width="61.5703125" style="151" bestFit="1" customWidth="1"/>
    <col min="3842" max="4096" width="9.140625" style="151"/>
    <col min="4097" max="4097" width="61.5703125" style="151" bestFit="1" customWidth="1"/>
    <col min="4098" max="4352" width="9.140625" style="151"/>
    <col min="4353" max="4353" width="61.5703125" style="151" bestFit="1" customWidth="1"/>
    <col min="4354" max="4608" width="9.140625" style="151"/>
    <col min="4609" max="4609" width="61.5703125" style="151" bestFit="1" customWidth="1"/>
    <col min="4610" max="4864" width="9.140625" style="151"/>
    <col min="4865" max="4865" width="61.5703125" style="151" bestFit="1" customWidth="1"/>
    <col min="4866" max="5120" width="9.140625" style="151"/>
    <col min="5121" max="5121" width="61.5703125" style="151" bestFit="1" customWidth="1"/>
    <col min="5122" max="5376" width="9.140625" style="151"/>
    <col min="5377" max="5377" width="61.5703125" style="151" bestFit="1" customWidth="1"/>
    <col min="5378" max="5632" width="9.140625" style="151"/>
    <col min="5633" max="5633" width="61.5703125" style="151" bestFit="1" customWidth="1"/>
    <col min="5634" max="5888" width="9.140625" style="151"/>
    <col min="5889" max="5889" width="61.5703125" style="151" bestFit="1" customWidth="1"/>
    <col min="5890" max="6144" width="9.140625" style="151"/>
    <col min="6145" max="6145" width="61.5703125" style="151" bestFit="1" customWidth="1"/>
    <col min="6146" max="6400" width="9.140625" style="151"/>
    <col min="6401" max="6401" width="61.5703125" style="151" bestFit="1" customWidth="1"/>
    <col min="6402" max="6656" width="9.140625" style="151"/>
    <col min="6657" max="6657" width="61.5703125" style="151" bestFit="1" customWidth="1"/>
    <col min="6658" max="6912" width="9.140625" style="151"/>
    <col min="6913" max="6913" width="61.5703125" style="151" bestFit="1" customWidth="1"/>
    <col min="6914" max="7168" width="9.140625" style="151"/>
    <col min="7169" max="7169" width="61.5703125" style="151" bestFit="1" customWidth="1"/>
    <col min="7170" max="7424" width="9.140625" style="151"/>
    <col min="7425" max="7425" width="61.5703125" style="151" bestFit="1" customWidth="1"/>
    <col min="7426" max="7680" width="9.140625" style="151"/>
    <col min="7681" max="7681" width="61.5703125" style="151" bestFit="1" customWidth="1"/>
    <col min="7682" max="7936" width="9.140625" style="151"/>
    <col min="7937" max="7937" width="61.5703125" style="151" bestFit="1" customWidth="1"/>
    <col min="7938" max="8192" width="9.140625" style="151"/>
    <col min="8193" max="8193" width="61.5703125" style="151" bestFit="1" customWidth="1"/>
    <col min="8194" max="8448" width="9.140625" style="151"/>
    <col min="8449" max="8449" width="61.5703125" style="151" bestFit="1" customWidth="1"/>
    <col min="8450" max="8704" width="9.140625" style="151"/>
    <col min="8705" max="8705" width="61.5703125" style="151" bestFit="1" customWidth="1"/>
    <col min="8706" max="8960" width="9.140625" style="151"/>
    <col min="8961" max="8961" width="61.5703125" style="151" bestFit="1" customWidth="1"/>
    <col min="8962" max="9216" width="9.140625" style="151"/>
    <col min="9217" max="9217" width="61.5703125" style="151" bestFit="1" customWidth="1"/>
    <col min="9218" max="9472" width="9.140625" style="151"/>
    <col min="9473" max="9473" width="61.5703125" style="151" bestFit="1" customWidth="1"/>
    <col min="9474" max="9728" width="9.140625" style="151"/>
    <col min="9729" max="9729" width="61.5703125" style="151" bestFit="1" customWidth="1"/>
    <col min="9730" max="9984" width="9.140625" style="151"/>
    <col min="9985" max="9985" width="61.5703125" style="151" bestFit="1" customWidth="1"/>
    <col min="9986" max="10240" width="9.140625" style="151"/>
    <col min="10241" max="10241" width="61.5703125" style="151" bestFit="1" customWidth="1"/>
    <col min="10242" max="10496" width="9.140625" style="151"/>
    <col min="10497" max="10497" width="61.5703125" style="151" bestFit="1" customWidth="1"/>
    <col min="10498" max="10752" width="9.140625" style="151"/>
    <col min="10753" max="10753" width="61.5703125" style="151" bestFit="1" customWidth="1"/>
    <col min="10754" max="11008" width="9.140625" style="151"/>
    <col min="11009" max="11009" width="61.5703125" style="151" bestFit="1" customWidth="1"/>
    <col min="11010" max="11264" width="9.140625" style="151"/>
    <col min="11265" max="11265" width="61.5703125" style="151" bestFit="1" customWidth="1"/>
    <col min="11266" max="11520" width="9.140625" style="151"/>
    <col min="11521" max="11521" width="61.5703125" style="151" bestFit="1" customWidth="1"/>
    <col min="11522" max="11776" width="9.140625" style="151"/>
    <col min="11777" max="11777" width="61.5703125" style="151" bestFit="1" customWidth="1"/>
    <col min="11778" max="12032" width="9.140625" style="151"/>
    <col min="12033" max="12033" width="61.5703125" style="151" bestFit="1" customWidth="1"/>
    <col min="12034" max="12288" width="9.140625" style="151"/>
    <col min="12289" max="12289" width="61.5703125" style="151" bestFit="1" customWidth="1"/>
    <col min="12290" max="12544" width="9.140625" style="151"/>
    <col min="12545" max="12545" width="61.5703125" style="151" bestFit="1" customWidth="1"/>
    <col min="12546" max="12800" width="9.140625" style="151"/>
    <col min="12801" max="12801" width="61.5703125" style="151" bestFit="1" customWidth="1"/>
    <col min="12802" max="13056" width="9.140625" style="151"/>
    <col min="13057" max="13057" width="61.5703125" style="151" bestFit="1" customWidth="1"/>
    <col min="13058" max="13312" width="9.140625" style="151"/>
    <col min="13313" max="13313" width="61.5703125" style="151" bestFit="1" customWidth="1"/>
    <col min="13314" max="13568" width="9.140625" style="151"/>
    <col min="13569" max="13569" width="61.5703125" style="151" bestFit="1" customWidth="1"/>
    <col min="13570" max="13824" width="9.140625" style="151"/>
    <col min="13825" max="13825" width="61.5703125" style="151" bestFit="1" customWidth="1"/>
    <col min="13826" max="14080" width="9.140625" style="151"/>
    <col min="14081" max="14081" width="61.5703125" style="151" bestFit="1" customWidth="1"/>
    <col min="14082" max="14336" width="9.140625" style="151"/>
    <col min="14337" max="14337" width="61.5703125" style="151" bestFit="1" customWidth="1"/>
    <col min="14338" max="14592" width="9.140625" style="151"/>
    <col min="14593" max="14593" width="61.5703125" style="151" bestFit="1" customWidth="1"/>
    <col min="14594" max="14848" width="9.140625" style="151"/>
    <col min="14849" max="14849" width="61.5703125" style="151" bestFit="1" customWidth="1"/>
    <col min="14850" max="15104" width="9.140625" style="151"/>
    <col min="15105" max="15105" width="61.5703125" style="151" bestFit="1" customWidth="1"/>
    <col min="15106" max="15360" width="9.140625" style="151"/>
    <col min="15361" max="15361" width="61.5703125" style="151" bestFit="1" customWidth="1"/>
    <col min="15362" max="15616" width="9.140625" style="151"/>
    <col min="15617" max="15617" width="61.5703125" style="151" bestFit="1" customWidth="1"/>
    <col min="15618" max="15872" width="9.140625" style="151"/>
    <col min="15873" max="15873" width="61.5703125" style="151" bestFit="1" customWidth="1"/>
    <col min="15874" max="16128" width="9.140625" style="151"/>
    <col min="16129" max="16129" width="61.5703125" style="151" bestFit="1" customWidth="1"/>
    <col min="16130" max="16384" width="9.140625" style="151"/>
  </cols>
  <sheetData>
    <row r="1" spans="1:8" ht="15" customHeight="1" x14ac:dyDescent="0.2">
      <c r="A1" s="543" t="s">
        <v>342</v>
      </c>
      <c r="B1" s="543"/>
      <c r="C1" s="543"/>
      <c r="D1" s="543"/>
      <c r="E1" s="543"/>
      <c r="F1" s="543"/>
      <c r="G1" s="543"/>
      <c r="H1" s="543"/>
    </row>
    <row r="2" spans="1:8" ht="15" customHeight="1" x14ac:dyDescent="0.2">
      <c r="A2" s="265"/>
      <c r="B2" s="266" t="s">
        <v>343</v>
      </c>
      <c r="C2" s="267" t="s">
        <v>344</v>
      </c>
      <c r="D2" s="267" t="s">
        <v>63</v>
      </c>
      <c r="E2" s="267" t="s">
        <v>69</v>
      </c>
      <c r="F2" s="267" t="s">
        <v>64</v>
      </c>
      <c r="G2" s="267" t="s">
        <v>66</v>
      </c>
      <c r="H2" s="267" t="s">
        <v>70</v>
      </c>
    </row>
    <row r="3" spans="1:8" ht="15" customHeight="1" x14ac:dyDescent="0.2">
      <c r="A3" s="268" t="s">
        <v>3</v>
      </c>
      <c r="B3" s="295">
        <f>'T22'!B3/'T22'!B$65*100</f>
        <v>33.720686490777666</v>
      </c>
      <c r="C3" s="295">
        <f>'T22'!C3/'T22'!C$65*100</f>
        <v>35.941138622774929</v>
      </c>
      <c r="D3" s="295">
        <f>'T22'!D3/'T22'!D$65*100</f>
        <v>34.378124647464674</v>
      </c>
      <c r="E3" s="295">
        <f>'T22'!E3/'T22'!E$65*100</f>
        <v>35.163909614475557</v>
      </c>
      <c r="F3" s="295">
        <f>'T22'!F3/'T22'!F$65*100</f>
        <v>33.745063229080515</v>
      </c>
      <c r="G3" s="295">
        <f>'T22'!G3/'T22'!G$65*100</f>
        <v>32.931687154802425</v>
      </c>
      <c r="H3" s="295">
        <f>'T22'!H3/'T22'!H$65*100</f>
        <v>32.77417102131998</v>
      </c>
    </row>
    <row r="4" spans="1:8" ht="15" customHeight="1" x14ac:dyDescent="0.2">
      <c r="A4" s="270" t="s">
        <v>4</v>
      </c>
      <c r="B4" s="296">
        <f>'T22'!B4/'T22'!B$65*100</f>
        <v>15.485060154635665</v>
      </c>
      <c r="C4" s="296">
        <f>'T22'!C4/'T22'!C$65*100</f>
        <v>16.274166173742092</v>
      </c>
      <c r="D4" s="296">
        <f>'T22'!D4/'T22'!D$65*100</f>
        <v>15.868847382563933</v>
      </c>
      <c r="E4" s="296">
        <f>'T22'!E4/'T22'!E$65*100</f>
        <v>16.276221703679266</v>
      </c>
      <c r="F4" s="296">
        <f>'T22'!F4/'T22'!F$65*100</f>
        <v>15.874295746999136</v>
      </c>
      <c r="G4" s="296">
        <f>'T22'!G4/'T22'!G$65*100</f>
        <v>15.679671580842857</v>
      </c>
      <c r="H4" s="296">
        <f>'T22'!H4/'T22'!H$65*100</f>
        <v>15.437533317521607</v>
      </c>
    </row>
    <row r="5" spans="1:8" ht="15" customHeight="1" x14ac:dyDescent="0.2">
      <c r="A5" s="272" t="s">
        <v>5</v>
      </c>
      <c r="B5" s="297">
        <f>'T22'!B5/'T22'!B$65*100</f>
        <v>9.9114188070479372</v>
      </c>
      <c r="C5" s="297">
        <f>'T22'!C5/'T22'!C$65*100</f>
        <v>10.422769305808965</v>
      </c>
      <c r="D5" s="297">
        <f>'T22'!D5/'T22'!D$65*100</f>
        <v>10.075159409975234</v>
      </c>
      <c r="E5" s="297">
        <f>'T22'!E5/'T22'!E$65*100</f>
        <v>10.130284890358986</v>
      </c>
      <c r="F5" s="297">
        <f>'T22'!F5/'T22'!F$65*100</f>
        <v>9.9252859191463578</v>
      </c>
      <c r="G5" s="297">
        <f>'T22'!G5/'T22'!G$65*100</f>
        <v>9.7238201551717314</v>
      </c>
      <c r="H5" s="297">
        <f>'T22'!H5/'T22'!H$65*100</f>
        <v>9.5306639166153158</v>
      </c>
    </row>
    <row r="6" spans="1:8" ht="15" customHeight="1" x14ac:dyDescent="0.2">
      <c r="A6" s="276" t="s">
        <v>67</v>
      </c>
      <c r="B6" s="297">
        <f>'T22'!B6/'T22'!B$65*100</f>
        <v>5.9690418381665458</v>
      </c>
      <c r="C6" s="297">
        <f>'T22'!C6/'T22'!C$65*100</f>
        <v>6.3722213346776444</v>
      </c>
      <c r="D6" s="297">
        <f>'T22'!D6/'T22'!D$65*100</f>
        <v>6.3566596704653522</v>
      </c>
      <c r="E6" s="297">
        <f>'T22'!E6/'T22'!E$65*100</f>
        <v>6.2750378191308185</v>
      </c>
      <c r="F6" s="297">
        <f>'T22'!F6/'T22'!F$65*100</f>
        <v>6.2660435573825</v>
      </c>
      <c r="G6" s="297">
        <f>'T22'!G6/'T22'!G$65*100</f>
        <v>6.1956686479240259</v>
      </c>
      <c r="H6" s="297">
        <f>'T22'!H6/'T22'!H$65*100</f>
        <v>6.2091767745209099</v>
      </c>
    </row>
    <row r="7" spans="1:8" ht="15" customHeight="1" x14ac:dyDescent="0.2">
      <c r="A7" s="277" t="s">
        <v>6</v>
      </c>
      <c r="B7" s="297">
        <f>'T22'!B7/'T22'!B$65*100</f>
        <v>2.7755999326938383</v>
      </c>
      <c r="C7" s="297">
        <f>'T22'!C7/'T22'!C$65*100</f>
        <v>2.7515186577797359</v>
      </c>
      <c r="D7" s="297">
        <f>'T22'!D7/'T22'!D$65*100</f>
        <v>2.5657141686722742</v>
      </c>
      <c r="E7" s="297">
        <f>'T22'!E7/'T22'!E$65*100</f>
        <v>2.6765738163695056</v>
      </c>
      <c r="F7" s="297">
        <f>'T22'!F7/'T22'!F$65*100</f>
        <v>2.581759631945193</v>
      </c>
      <c r="G7" s="297">
        <f>'T22'!G7/'T22'!G$65*100</f>
        <v>2.4780084936765423</v>
      </c>
      <c r="H7" s="297">
        <f>'T22'!H7/'T22'!H$65*100</f>
        <v>2.3735049475370507</v>
      </c>
    </row>
    <row r="8" spans="1:8" ht="15" customHeight="1" x14ac:dyDescent="0.2">
      <c r="A8" s="276" t="s">
        <v>7</v>
      </c>
      <c r="B8" s="297">
        <f>'T22'!B8/'T22'!B$65*100</f>
        <v>1.167435300911442E-4</v>
      </c>
      <c r="C8" s="297">
        <f>'T22'!C8/'T22'!C$65*100</f>
        <v>0</v>
      </c>
      <c r="D8" s="297">
        <f>'T22'!D8/'T22'!D$65*100</f>
        <v>0</v>
      </c>
      <c r="E8" s="297">
        <f>'T22'!E8/'T22'!E$65*100</f>
        <v>0</v>
      </c>
      <c r="F8" s="297">
        <f>'T22'!F8/'T22'!F$65*100</f>
        <v>0</v>
      </c>
      <c r="G8" s="297">
        <f>'T22'!G8/'T22'!G$65*100</f>
        <v>0</v>
      </c>
      <c r="H8" s="297">
        <f>'T22'!H8/'T22'!H$65*100</f>
        <v>0</v>
      </c>
    </row>
    <row r="9" spans="1:8" ht="15" customHeight="1" x14ac:dyDescent="0.2">
      <c r="A9" s="277" t="s">
        <v>8</v>
      </c>
      <c r="B9" s="297">
        <f>'T22'!B9/'T22'!B$65*100</f>
        <v>0.30289460519286193</v>
      </c>
      <c r="C9" s="297">
        <f>'T22'!C9/'T22'!C$65*100</f>
        <v>0</v>
      </c>
      <c r="D9" s="297">
        <f>'T22'!D9/'T22'!D$65*100</f>
        <v>0.3078027678309036</v>
      </c>
      <c r="E9" s="297">
        <f>'T22'!E9/'T22'!E$65*100</f>
        <v>0.31309376713311771</v>
      </c>
      <c r="F9" s="297">
        <f>'T22'!F9/'T22'!F$65*100</f>
        <v>0.31037063468298859</v>
      </c>
      <c r="G9" s="297">
        <f>'T22'!G9/'T22'!G$65*100</f>
        <v>0.305854646829812</v>
      </c>
      <c r="H9" s="297">
        <f>'T22'!H9/'T22'!H$65*100</f>
        <v>0.28988773947567659</v>
      </c>
    </row>
    <row r="10" spans="1:8" ht="15" customHeight="1" x14ac:dyDescent="0.2">
      <c r="A10" s="277" t="s">
        <v>9</v>
      </c>
      <c r="B10" s="297">
        <f>'T22'!B10/'T22'!B$65*100</f>
        <v>5.5736244690050629</v>
      </c>
      <c r="C10" s="297">
        <f>'T22'!C10/'T22'!C$65*100</f>
        <v>5.8513871637838042</v>
      </c>
      <c r="D10" s="297">
        <f>'T22'!D10/'T22'!D$65*100</f>
        <v>5.7936879725887005</v>
      </c>
      <c r="E10" s="297">
        <f>'T22'!E10/'T22'!E$65*100</f>
        <v>6.1459368133202803</v>
      </c>
      <c r="F10" s="297">
        <f>'T22'!F10/'T22'!F$65*100</f>
        <v>5.9490098278527803</v>
      </c>
      <c r="G10" s="297">
        <f>'T22'!G10/'T22'!G$65*100</f>
        <v>5.9558514256711268</v>
      </c>
      <c r="H10" s="297">
        <f>'T22'!H10/'T22'!H$65*100</f>
        <v>5.9068694009062899</v>
      </c>
    </row>
    <row r="11" spans="1:8" ht="15" customHeight="1" x14ac:dyDescent="0.2">
      <c r="A11" s="277" t="s">
        <v>10</v>
      </c>
      <c r="B11" s="297">
        <f>'T22'!B11/'T22'!B$65*100</f>
        <v>2.6213282805983349</v>
      </c>
      <c r="C11" s="297">
        <f>'T22'!C11/'T22'!C$65*100</f>
        <v>2.6252288584986969</v>
      </c>
      <c r="D11" s="297">
        <f>'T22'!D11/'T22'!D$65*100</f>
        <v>2.5958715285646723</v>
      </c>
      <c r="E11" s="297">
        <f>'T22'!E11/'T22'!E$65*100</f>
        <v>2.6190468807139062</v>
      </c>
      <c r="F11" s="297">
        <f>'T22'!F11/'T22'!F$65*100</f>
        <v>2.6676033823581817</v>
      </c>
      <c r="G11" s="297">
        <f>'T22'!G11/'T22'!G$65*100</f>
        <v>2.6874535673402313</v>
      </c>
      <c r="H11" s="297">
        <f>'T22'!H11/'T22'!H$65*100</f>
        <v>2.7167216007642896</v>
      </c>
    </row>
    <row r="12" spans="1:8" ht="15" customHeight="1" x14ac:dyDescent="0.2">
      <c r="A12" s="278" t="s">
        <v>11</v>
      </c>
      <c r="B12" s="297">
        <f>'T22'!B12/'T22'!B$65*100</f>
        <v>2.4119199251344838</v>
      </c>
      <c r="C12" s="297">
        <f>'T22'!C12/'T22'!C$65*100</f>
        <v>2.5066552442359709</v>
      </c>
      <c r="D12" s="297">
        <f>'T22'!D12/'T22'!D$65*100</f>
        <v>2.5247059132814171</v>
      </c>
      <c r="E12" s="297">
        <f>'T22'!E12/'T22'!E$65*100</f>
        <v>2.6095331152134458</v>
      </c>
      <c r="F12" s="297">
        <f>'T22'!F12/'T22'!F$65*100</f>
        <v>2.6185962747656166</v>
      </c>
      <c r="G12" s="297">
        <f>'T22'!G12/'T22'!G$65*100</f>
        <v>2.5967067226071299</v>
      </c>
      <c r="H12" s="297">
        <f>'T22'!H12/'T22'!H$65*100</f>
        <v>2.6279386739878978</v>
      </c>
    </row>
    <row r="13" spans="1:8" ht="15" customHeight="1" x14ac:dyDescent="0.2">
      <c r="A13" s="272" t="s">
        <v>12</v>
      </c>
      <c r="B13" s="297">
        <f>'T22'!B13/'T22'!B$65*100</f>
        <v>0.23509615172956877</v>
      </c>
      <c r="C13" s="297">
        <f>'T22'!C13/'T22'!C$65*100</f>
        <v>0.2464632118749065</v>
      </c>
      <c r="D13" s="297">
        <f>'T22'!D13/'T22'!D$65*100</f>
        <v>0.20331109889560531</v>
      </c>
      <c r="E13" s="297">
        <f>'T22'!E13/'T22'!E$65*100</f>
        <v>0.20321494393879097</v>
      </c>
      <c r="F13" s="297">
        <f>'T22'!F13/'T22'!F$65*100</f>
        <v>0.19391752901229509</v>
      </c>
      <c r="G13" s="297">
        <f>'T22'!G13/'T22'!G$65*100</f>
        <v>0.21455462438939948</v>
      </c>
      <c r="H13" s="297">
        <f>'T22'!H13/'T22'!H$65*100</f>
        <v>0.25344196524894269</v>
      </c>
    </row>
    <row r="14" spans="1:8" ht="15" customHeight="1" x14ac:dyDescent="0.2">
      <c r="A14" s="272" t="s">
        <v>13</v>
      </c>
      <c r="B14" s="297">
        <f>'T22'!B14/'T22'!B$65*100</f>
        <v>0</v>
      </c>
      <c r="C14" s="297">
        <f>'T22'!C14/'T22'!C$65*100</f>
        <v>2.2180912736795796E-5</v>
      </c>
      <c r="D14" s="297">
        <f>'T22'!D14/'T22'!D$65*100</f>
        <v>0</v>
      </c>
      <c r="E14" s="297">
        <f>'T22'!E14/'T22'!E$65*100</f>
        <v>0</v>
      </c>
      <c r="F14" s="297">
        <f>'T22'!F14/'T22'!F$65*100</f>
        <v>0</v>
      </c>
      <c r="G14" s="297">
        <f>'T22'!G14/'T22'!G$65*100</f>
        <v>0</v>
      </c>
      <c r="H14" s="297">
        <f>'T22'!H14/'T22'!H$65*100</f>
        <v>0</v>
      </c>
    </row>
    <row r="15" spans="1:8" ht="15" customHeight="1" x14ac:dyDescent="0.2">
      <c r="A15" s="278" t="s">
        <v>8</v>
      </c>
      <c r="B15" s="297">
        <f>'T22'!B15/'T22'!B$65*100</f>
        <v>0.14140735900859255</v>
      </c>
      <c r="C15" s="297">
        <f>'T22'!C15/'T22'!C$65*100</f>
        <v>0</v>
      </c>
      <c r="D15" s="297">
        <f>'T22'!D15/'T22'!D$65*100</f>
        <v>0.14218341977888879</v>
      </c>
      <c r="E15" s="297">
        <f>'T22'!E15/'T22'!E$65*100</f>
        <v>0.14462749258608915</v>
      </c>
      <c r="F15" s="297">
        <f>'T22'!F15/'T22'!F$65*100</f>
        <v>0.14341659232231493</v>
      </c>
      <c r="G15" s="297">
        <f>'T22'!G15/'T22'!G$65*100</f>
        <v>0.14137606724134488</v>
      </c>
      <c r="H15" s="297">
        <f>'T22'!H15/'T22'!H$65*100</f>
        <v>0.13399563803704176</v>
      </c>
    </row>
    <row r="16" spans="1:8" ht="15" customHeight="1" x14ac:dyDescent="0.2">
      <c r="A16" s="278" t="s">
        <v>14</v>
      </c>
      <c r="B16" s="297">
        <f>'T22'!B16/'T22'!B$65*100</f>
        <v>1.6878582663779882E-5</v>
      </c>
      <c r="C16" s="297">
        <f>'T22'!C16/'T22'!C$65*100</f>
        <v>9.7041493223481627E-6</v>
      </c>
      <c r="D16" s="297">
        <f>'T22'!D16/'T22'!D$65*100</f>
        <v>0</v>
      </c>
      <c r="E16" s="297">
        <f>'T22'!E16/'T22'!E$65*100</f>
        <v>0</v>
      </c>
      <c r="F16" s="297">
        <f>'T22'!F16/'T22'!F$65*100</f>
        <v>0</v>
      </c>
      <c r="G16" s="297">
        <f>'T22'!G16/'T22'!G$65*100</f>
        <v>0</v>
      </c>
      <c r="H16" s="297">
        <f>'T22'!H16/'T22'!H$65*100</f>
        <v>0</v>
      </c>
    </row>
    <row r="17" spans="1:8" ht="15" customHeight="1" x14ac:dyDescent="0.2">
      <c r="A17" s="270" t="s">
        <v>15</v>
      </c>
      <c r="B17" s="296">
        <f>'T22'!B17/'T22'!B$65*100</f>
        <v>12.715031560769429</v>
      </c>
      <c r="C17" s="296">
        <f>'T22'!C17/'T22'!C$65*100</f>
        <v>13.768170811660038</v>
      </c>
      <c r="D17" s="296">
        <f>'T22'!D17/'T22'!D$65*100</f>
        <v>13.101422958615569</v>
      </c>
      <c r="E17" s="296">
        <f>'T22'!E17/'T22'!E$65*100</f>
        <v>13.303130383249833</v>
      </c>
      <c r="F17" s="296">
        <f>'T22'!F17/'T22'!F$65*100</f>
        <v>13.127527135881214</v>
      </c>
      <c r="G17" s="296">
        <f>'T22'!G17/'T22'!G$65*100</f>
        <v>13.099793943751717</v>
      </c>
      <c r="H17" s="296">
        <f>'T22'!H17/'T22'!H$65*100</f>
        <v>13.026832105117316</v>
      </c>
    </row>
    <row r="18" spans="1:8" ht="15" customHeight="1" x14ac:dyDescent="0.2">
      <c r="A18" s="272" t="s">
        <v>16</v>
      </c>
      <c r="B18" s="297">
        <f>'T22'!B18/'T22'!B$65*100</f>
        <v>12.558973592008677</v>
      </c>
      <c r="C18" s="297">
        <f>'T22'!C18/'T22'!C$65*100</f>
        <v>13.586610336760044</v>
      </c>
      <c r="D18" s="297">
        <f>'T22'!D18/'T22'!D$65*100</f>
        <v>12.958129638190341</v>
      </c>
      <c r="E18" s="297">
        <f>'T22'!E18/'T22'!E$65*100</f>
        <v>13.157373911295059</v>
      </c>
      <c r="F18" s="297">
        <f>'T22'!F18/'T22'!F$65*100</f>
        <v>13.000473243001153</v>
      </c>
      <c r="G18" s="297">
        <f>'T22'!G18/'T22'!G$65*100</f>
        <v>12.974915300170867</v>
      </c>
      <c r="H18" s="297">
        <f>'T22'!H18/'T22'!H$65*100</f>
        <v>12.908472655386333</v>
      </c>
    </row>
    <row r="19" spans="1:8" ht="15" customHeight="1" x14ac:dyDescent="0.2">
      <c r="A19" s="272" t="s">
        <v>17</v>
      </c>
      <c r="B19" s="297">
        <f>'T22'!B19/'T22'!B$65*100</f>
        <v>0.15605796876075348</v>
      </c>
      <c r="C19" s="297">
        <f>'T22'!C19/'T22'!C$65*100</f>
        <v>0.18156047489999597</v>
      </c>
      <c r="D19" s="297">
        <f>'T22'!D19/'T22'!D$65*100</f>
        <v>0.14329332042522841</v>
      </c>
      <c r="E19" s="297">
        <f>'T22'!E19/'T22'!E$65*100</f>
        <v>0.14575647195477648</v>
      </c>
      <c r="F19" s="297">
        <f>'T22'!F19/'T22'!F$65*100</f>
        <v>0.12705389288006083</v>
      </c>
      <c r="G19" s="297">
        <f>'T22'!G19/'T22'!G$65*100</f>
        <v>0.12487864358084755</v>
      </c>
      <c r="H19" s="297">
        <f>'T22'!H19/'T22'!H$65*100</f>
        <v>0.11835944973098275</v>
      </c>
    </row>
    <row r="20" spans="1:8" ht="15" customHeight="1" x14ac:dyDescent="0.2">
      <c r="A20" s="280" t="s">
        <v>18</v>
      </c>
      <c r="B20" s="296">
        <f>'T22'!B20/'T22'!B$65*100</f>
        <v>2.8855878100738046</v>
      </c>
      <c r="C20" s="296">
        <f>'T22'!C20/'T22'!C$65*100</f>
        <v>2.792522847587795</v>
      </c>
      <c r="D20" s="296">
        <f>'T22'!D20/'T22'!D$65*100</f>
        <v>2.5647415209001552</v>
      </c>
      <c r="E20" s="296">
        <f>'T22'!E20/'T22'!E$65*100</f>
        <v>2.3869939643635312</v>
      </c>
      <c r="F20" s="296">
        <f>'T22'!F20/'T22'!F$65*100</f>
        <v>2.2639314218800144</v>
      </c>
      <c r="G20" s="296">
        <f>'T22'!G20/'T22'!G$65*100</f>
        <v>2.1422284014946174</v>
      </c>
      <c r="H20" s="296">
        <f>'T22'!H20/'T22'!H$65*100</f>
        <v>2.0969450866694319</v>
      </c>
    </row>
    <row r="21" spans="1:8" ht="15" customHeight="1" x14ac:dyDescent="0.2">
      <c r="A21" s="278" t="s">
        <v>19</v>
      </c>
      <c r="B21" s="297">
        <f>'T22'!B21/'T22'!B$65*100</f>
        <v>1.7474241911470227</v>
      </c>
      <c r="C21" s="297">
        <f>'T22'!C21/'T22'!C$65*100</f>
        <v>1.8743550553045014</v>
      </c>
      <c r="D21" s="297">
        <f>'T22'!D21/'T22'!D$65*100</f>
        <v>1.1114249450869726</v>
      </c>
      <c r="E21" s="297">
        <f>'T22'!E21/'T22'!E$65*100</f>
        <v>1.4854723914807511</v>
      </c>
      <c r="F21" s="297">
        <f>'T22'!F21/'T22'!F$65*100</f>
        <v>1.5233765741577643</v>
      </c>
      <c r="G21" s="297">
        <f>'T22'!G21/'T22'!G$65*100</f>
        <v>1.464496369391904</v>
      </c>
      <c r="H21" s="297">
        <f>'T22'!H21/'T22'!H$65*100</f>
        <v>1.4351700955717934</v>
      </c>
    </row>
    <row r="22" spans="1:8" ht="15" customHeight="1" x14ac:dyDescent="0.2">
      <c r="A22" s="278" t="s">
        <v>20</v>
      </c>
      <c r="B22" s="297">
        <f>'T22'!B22/'T22'!B$65*100</f>
        <v>1.1381636189267816</v>
      </c>
      <c r="C22" s="297">
        <f>'T22'!C22/'T22'!C$65*100</f>
        <v>0.91816779228329382</v>
      </c>
      <c r="D22" s="297">
        <f>'T22'!D22/'T22'!D$65*100</f>
        <v>1.4533165758131823</v>
      </c>
      <c r="E22" s="297">
        <f>'T22'!E22/'T22'!E$65*100</f>
        <v>0.9015215728827799</v>
      </c>
      <c r="F22" s="297">
        <f>'T22'!F22/'T22'!F$65*100</f>
        <v>0.74055484772225</v>
      </c>
      <c r="G22" s="297">
        <f>'T22'!G22/'T22'!G$65*100</f>
        <v>0.67773203210271349</v>
      </c>
      <c r="H22" s="297">
        <f>'T22'!H22/'T22'!H$65*100</f>
        <v>0.66177499109763815</v>
      </c>
    </row>
    <row r="23" spans="1:8" ht="15" customHeight="1" x14ac:dyDescent="0.2">
      <c r="A23" s="272" t="s">
        <v>21</v>
      </c>
      <c r="B23" s="297">
        <f>'T22'!B23/'T22'!B$65*100</f>
        <v>0.87722354404185543</v>
      </c>
      <c r="C23" s="297">
        <f>'T22'!C23/'T22'!C$65*100</f>
        <v>0.63753765695144538</v>
      </c>
      <c r="D23" s="297">
        <f>'T22'!D23/'T22'!D$65*100</f>
        <v>1.3163421665587913</v>
      </c>
      <c r="E23" s="297">
        <f>'T22'!E23/'T22'!E$65*100</f>
        <v>0.76102740666552382</v>
      </c>
      <c r="F23" s="297">
        <f>'T22'!F23/'T22'!F$65*100</f>
        <v>0.62338439554866687</v>
      </c>
      <c r="G23" s="297">
        <f>'T22'!G23/'T22'!G$65*100</f>
        <v>0.53593741004743034</v>
      </c>
      <c r="H23" s="297">
        <f>'T22'!H23/'T22'!H$65*100</f>
        <v>0.50197268262786654</v>
      </c>
    </row>
    <row r="24" spans="1:8" ht="15" customHeight="1" x14ac:dyDescent="0.2">
      <c r="A24" s="272" t="s">
        <v>22</v>
      </c>
      <c r="B24" s="297">
        <f>'T22'!B24/'T22'!B$65*100</f>
        <v>0.19294470462388913</v>
      </c>
      <c r="C24" s="297">
        <f>'T22'!C24/'T22'!C$65*100</f>
        <v>0.20694652952725875</v>
      </c>
      <c r="D24" s="297">
        <f>'T22'!D24/'T22'!D$65*100</f>
        <v>6.6645508608209933E-2</v>
      </c>
      <c r="E24" s="297">
        <f>'T22'!E24/'T22'!E$65*100</f>
        <v>6.7358855865190789E-2</v>
      </c>
      <c r="F24" s="297">
        <f>'T22'!F24/'T22'!F$65*100</f>
        <v>4.7108324824163966E-2</v>
      </c>
      <c r="G24" s="297">
        <f>'T22'!G24/'T22'!G$65*100</f>
        <v>7.4010771397990699E-2</v>
      </c>
      <c r="H24" s="297">
        <f>'T22'!H24/'T22'!H$65*100</f>
        <v>9.5557061769520751E-2</v>
      </c>
    </row>
    <row r="25" spans="1:8" ht="15" customHeight="1" x14ac:dyDescent="0.2">
      <c r="A25" s="280" t="s">
        <v>23</v>
      </c>
      <c r="B25" s="296">
        <f>'T22'!B25/'T22'!B$65*100</f>
        <v>2.6350069652987731</v>
      </c>
      <c r="C25" s="296">
        <f>'T22'!C25/'T22'!C$65*100</f>
        <v>3.1062787897850019</v>
      </c>
      <c r="D25" s="296">
        <f>'T22'!D25/'T22'!D$65*100</f>
        <v>2.8431127853850184</v>
      </c>
      <c r="E25" s="296">
        <f>'T22'!E25/'T22'!E$65*100</f>
        <v>3.197563563182928</v>
      </c>
      <c r="F25" s="296">
        <f>'T22'!F25/'T22'!F$65*100</f>
        <v>2.4793089243201494</v>
      </c>
      <c r="G25" s="296">
        <f>'T22'!G25/'T22'!G$65*100</f>
        <v>2.009993228713232</v>
      </c>
      <c r="H25" s="296">
        <f>'T22'!H25/'T22'!H$65*100</f>
        <v>2.212860512011626</v>
      </c>
    </row>
    <row r="26" spans="1:8" ht="15" customHeight="1" x14ac:dyDescent="0.2">
      <c r="A26" s="281" t="s">
        <v>24</v>
      </c>
      <c r="B26" s="296">
        <f>'T22'!B26/'T22'!B$65*100</f>
        <v>1.1347147618691493</v>
      </c>
      <c r="C26" s="296">
        <f>'T22'!C26/'T22'!C$65*100</f>
        <v>1.1335347508082583</v>
      </c>
      <c r="D26" s="296">
        <f>'T22'!D26/'T22'!D$65*100</f>
        <v>1.5809604290989396</v>
      </c>
      <c r="E26" s="296">
        <f>'T22'!E26/'T22'!E$65*100</f>
        <v>1.8631730433663258</v>
      </c>
      <c r="F26" s="296">
        <f>'T22'!F26/'T22'!F$65*100</f>
        <v>1.754788956401736</v>
      </c>
      <c r="G26" s="296">
        <f>'T22'!G26/'T22'!G$65*100</f>
        <v>1.3334825934067482</v>
      </c>
      <c r="H26" s="296">
        <f>'T22'!H26/'T22'!H$65*100</f>
        <v>1.6118242247915964</v>
      </c>
    </row>
    <row r="27" spans="1:8" ht="15" customHeight="1" x14ac:dyDescent="0.2">
      <c r="A27" s="268" t="s">
        <v>27</v>
      </c>
      <c r="B27" s="295">
        <f>'T22'!B27/'T22'!B$65*100</f>
        <v>38.20862707400331</v>
      </c>
      <c r="C27" s="295">
        <f>'T22'!C27/'T22'!C$65*100</f>
        <v>38.703534245637968</v>
      </c>
      <c r="D27" s="295">
        <f>'T22'!D27/'T22'!D$65*100</f>
        <v>37.018122975091195</v>
      </c>
      <c r="E27" s="295">
        <f>'T22'!E27/'T22'!E$65*100</f>
        <v>38.003574635960206</v>
      </c>
      <c r="F27" s="295">
        <f>'T22'!F27/'T22'!F$65*100</f>
        <v>36.515329437653307</v>
      </c>
      <c r="G27" s="295">
        <f>'T22'!G27/'T22'!G$65*100</f>
        <v>34.924593066813294</v>
      </c>
      <c r="H27" s="295">
        <f>'T22'!H27/'T22'!H$65*100</f>
        <v>34.040825229300701</v>
      </c>
    </row>
    <row r="28" spans="1:8" ht="15" customHeight="1" x14ac:dyDescent="0.2">
      <c r="A28" s="280" t="s">
        <v>28</v>
      </c>
      <c r="B28" s="296">
        <f>'T22'!B28/'T22'!B$65*100</f>
        <v>35.132436462650219</v>
      </c>
      <c r="C28" s="296">
        <f>'T22'!C28/'T22'!C$65*100</f>
        <v>36.043811295219463</v>
      </c>
      <c r="D28" s="296">
        <f>'T22'!D28/'T22'!D$65*100</f>
        <v>35.056797878830736</v>
      </c>
      <c r="E28" s="296">
        <f>'T22'!E28/'T22'!E$65*100</f>
        <v>35.482433490462824</v>
      </c>
      <c r="F28" s="296">
        <f>'T22'!F28/'T22'!F$65*100</f>
        <v>33.797700778472652</v>
      </c>
      <c r="G28" s="296">
        <f>'T22'!G28/'T22'!G$65*100</f>
        <v>32.791598571959504</v>
      </c>
      <c r="H28" s="296">
        <f>'T22'!H28/'T22'!H$65*100</f>
        <v>31.788467102451566</v>
      </c>
    </row>
    <row r="29" spans="1:8" ht="15" customHeight="1" x14ac:dyDescent="0.2">
      <c r="A29" s="272" t="s">
        <v>29</v>
      </c>
      <c r="B29" s="297">
        <f>'T22'!B29/'T22'!B$65*100</f>
        <v>7.3479432750782641</v>
      </c>
      <c r="C29" s="297">
        <f>'T22'!C29/'T22'!C$65*100</f>
        <v>7.6081750637410117</v>
      </c>
      <c r="D29" s="297">
        <f>'T22'!D29/'T22'!D$65*100</f>
        <v>6.618843014227263</v>
      </c>
      <c r="E29" s="297">
        <f>'T22'!E29/'T22'!E$65*100</f>
        <v>7.0024307690990035</v>
      </c>
      <c r="F29" s="297">
        <f>'T22'!F29/'T22'!F$65*100</f>
        <v>6.7075510464028572</v>
      </c>
      <c r="G29" s="297">
        <f>'T22'!G29/'T22'!G$65*100</f>
        <v>6.4460194996610447</v>
      </c>
      <c r="H29" s="297">
        <f>'T22'!H29/'T22'!H$65*100</f>
        <v>6.1574590377394598</v>
      </c>
    </row>
    <row r="30" spans="1:8" ht="15" customHeight="1" x14ac:dyDescent="0.2">
      <c r="A30" s="278" t="s">
        <v>32</v>
      </c>
      <c r="B30" s="297">
        <f>'T22'!B30/'T22'!B$65*100</f>
        <v>4.6535687083567563</v>
      </c>
      <c r="C30" s="297">
        <f>'T22'!C30/'T22'!C$65*100</f>
        <v>4.6017214717279584</v>
      </c>
      <c r="D30" s="297">
        <f>'T22'!D30/'T22'!D$65*100</f>
        <v>4.5384114574053918</v>
      </c>
      <c r="E30" s="297">
        <f>'T22'!E30/'T22'!E$65*100</f>
        <v>4.6071084004508878</v>
      </c>
      <c r="F30" s="297">
        <f>'T22'!F30/'T22'!F$65*100</f>
        <v>4.3061847764262344</v>
      </c>
      <c r="G30" s="297">
        <f>'T22'!G30/'T22'!G$65*100</f>
        <v>4.0192374646015221</v>
      </c>
      <c r="H30" s="297">
        <f>'T22'!H30/'T22'!H$65*100</f>
        <v>3.8721825586694325</v>
      </c>
    </row>
    <row r="31" spans="1:8" ht="15" customHeight="1" x14ac:dyDescent="0.2">
      <c r="A31" s="278" t="s">
        <v>33</v>
      </c>
      <c r="B31" s="297">
        <f>'T22'!B31/'T22'!B$65*100</f>
        <v>9.7008247311519566E-2</v>
      </c>
      <c r="C31" s="297">
        <f>'T22'!C31/'T22'!C$65*100</f>
        <v>0.12712435612276093</v>
      </c>
      <c r="D31" s="297">
        <f>'T22'!D31/'T22'!D$65*100</f>
        <v>0.16207320888826388</v>
      </c>
      <c r="E31" s="297">
        <f>'T22'!E31/'T22'!E$65*100</f>
        <v>0.1648591787519478</v>
      </c>
      <c r="F31" s="297">
        <f>'T22'!F31/'T22'!F$65*100</f>
        <v>2.9925433502262004E-2</v>
      </c>
      <c r="G31" s="297">
        <f>'T22'!G31/'T22'!G$65*100</f>
        <v>2.8798284581243495E-2</v>
      </c>
      <c r="H31" s="297">
        <f>'T22'!H31/'T22'!H$65*100</f>
        <v>2.7294892212898672E-2</v>
      </c>
    </row>
    <row r="32" spans="1:8" ht="15" customHeight="1" x14ac:dyDescent="0.2">
      <c r="A32" s="278" t="s">
        <v>34</v>
      </c>
      <c r="B32" s="297">
        <f>'T22'!B32/'T22'!B$65*100</f>
        <v>1.0101719200387835</v>
      </c>
      <c r="C32" s="297">
        <f>'T22'!C32/'T22'!C$65*100</f>
        <v>1.1256896392346629</v>
      </c>
      <c r="D32" s="297">
        <f>'T22'!D32/'T22'!D$65*100</f>
        <v>1.3053078273149796</v>
      </c>
      <c r="E32" s="297">
        <f>'T22'!E32/'T22'!E$65*100</f>
        <v>0.96193472214441755</v>
      </c>
      <c r="F32" s="297">
        <f>'T22'!F32/'T22'!F$65*100</f>
        <v>0.8818733943586945</v>
      </c>
      <c r="G32" s="297">
        <f>'T22'!G32/'T22'!G$65*100</f>
        <v>0.84167823934011865</v>
      </c>
      <c r="H32" s="297">
        <f>'T22'!H32/'T22'!H$65*100</f>
        <v>0.80694679191872143</v>
      </c>
    </row>
    <row r="33" spans="1:8" ht="15" customHeight="1" x14ac:dyDescent="0.2">
      <c r="A33" s="272" t="s">
        <v>35</v>
      </c>
      <c r="B33" s="297">
        <f>'T22'!B33/'T22'!B$65*100</f>
        <v>0.16900384166387267</v>
      </c>
      <c r="C33" s="297">
        <f>'T22'!C33/'T22'!C$65*100</f>
        <v>0.19585884577295296</v>
      </c>
      <c r="D33" s="297">
        <f>'T22'!D33/'T22'!D$65*100</f>
        <v>0.19701726276909678</v>
      </c>
      <c r="E33" s="297">
        <f>'T22'!E33/'T22'!E$65*100</f>
        <v>0.20040390612900347</v>
      </c>
      <c r="F33" s="297">
        <f>'T22'!F33/'T22'!F$65*100</f>
        <v>0.15724158209305666</v>
      </c>
      <c r="G33" s="297">
        <f>'T22'!G33/'T22'!G$65*100</f>
        <v>0.1366226552608277</v>
      </c>
      <c r="H33" s="297">
        <f>'T22'!H33/'T22'!H$65*100</f>
        <v>0.13869809407508055</v>
      </c>
    </row>
    <row r="34" spans="1:8" ht="15" customHeight="1" x14ac:dyDescent="0.2">
      <c r="A34" s="272" t="s">
        <v>36</v>
      </c>
      <c r="B34" s="297">
        <f>'T22'!B34/'T22'!B$65*100</f>
        <v>0.66988281495431712</v>
      </c>
      <c r="C34" s="297">
        <f>'T22'!C34/'T22'!C$65*100</f>
        <v>0.76673315580100454</v>
      </c>
      <c r="D34" s="297">
        <f>'T22'!D34/'T22'!D$65*100</f>
        <v>0.92784526659971911</v>
      </c>
      <c r="E34" s="297">
        <f>'T22'!E34/'T22'!E$65*100</f>
        <v>0.57798373977060458</v>
      </c>
      <c r="F34" s="297">
        <f>'T22'!F34/'T22'!F$65*100</f>
        <v>0.56102410135123904</v>
      </c>
      <c r="G34" s="297">
        <f>'T22'!G34/'T22'!G$65*100</f>
        <v>0.55395240086957576</v>
      </c>
      <c r="H34" s="297">
        <f>'T22'!H34/'T22'!H$65*100</f>
        <v>0.52503374047005935</v>
      </c>
    </row>
    <row r="35" spans="1:8" ht="15" customHeight="1" x14ac:dyDescent="0.2">
      <c r="A35" s="272" t="s">
        <v>39</v>
      </c>
      <c r="B35" s="297">
        <f>'T22'!B35/'T22'!B$65*100</f>
        <v>0.17128526342059372</v>
      </c>
      <c r="C35" s="297">
        <f>'T22'!C35/'T22'!C$65*100</f>
        <v>0.1630976376607054</v>
      </c>
      <c r="D35" s="297">
        <f>'T22'!D35/'T22'!D$65*100</f>
        <v>0.18044529794616393</v>
      </c>
      <c r="E35" s="297">
        <f>'T22'!E35/'T22'!E$65*100</f>
        <v>0.18354707624480959</v>
      </c>
      <c r="F35" s="297">
        <f>'T22'!F35/'T22'!F$65*100</f>
        <v>0.16360771091439885</v>
      </c>
      <c r="G35" s="297">
        <f>'T22'!G35/'T22'!G$65*100</f>
        <v>0.15110318320971519</v>
      </c>
      <c r="H35" s="297">
        <f>'T22'!H35/'T22'!H$65*100</f>
        <v>0.14321495737358164</v>
      </c>
    </row>
    <row r="36" spans="1:8" ht="15" customHeight="1" x14ac:dyDescent="0.2">
      <c r="A36" s="278" t="s">
        <v>40</v>
      </c>
      <c r="B36" s="297">
        <f>'T22'!B36/'T22'!B$65*100</f>
        <v>1.8250853630801849</v>
      </c>
      <c r="C36" s="297">
        <f>'T22'!C36/'T22'!C$65*100</f>
        <v>1.956176283469403</v>
      </c>
      <c r="D36" s="297">
        <f>'T22'!D36/'T22'!D$65*100</f>
        <v>1.8145753789353898</v>
      </c>
      <c r="E36" s="297">
        <f>'T22'!E36/'T22'!E$65*100</f>
        <v>1.8353579987537196</v>
      </c>
      <c r="F36" s="297">
        <f>'T22'!F36/'T22'!F$65*100</f>
        <v>1.7564807628494112</v>
      </c>
      <c r="G36" s="297">
        <f>'T22'!G36/'T22'!G$65*100</f>
        <v>1.8067726281012708</v>
      </c>
      <c r="H36" s="297">
        <f>'T22'!H36/'T22'!H$65*100</f>
        <v>1.7326416183668327</v>
      </c>
    </row>
    <row r="37" spans="1:8" ht="15" customHeight="1" x14ac:dyDescent="0.2">
      <c r="A37" s="278" t="s">
        <v>41</v>
      </c>
      <c r="B37" s="297">
        <f>'T22'!B37/'T22'!B$65*100</f>
        <v>1.8250853630801849</v>
      </c>
      <c r="C37" s="297">
        <f>'T22'!C37/'T22'!C$65*100</f>
        <v>1.956176283469403</v>
      </c>
      <c r="D37" s="297">
        <f>'T22'!D37/'T22'!D$65*100</f>
        <v>1.8145753789353898</v>
      </c>
      <c r="E37" s="297">
        <f>'T22'!E37/'T22'!E$65*100</f>
        <v>1.8353579987537196</v>
      </c>
      <c r="F37" s="297">
        <f>'T22'!F37/'T22'!F$65*100</f>
        <v>1.7564807628494112</v>
      </c>
      <c r="G37" s="297">
        <f>'T22'!G37/'T22'!G$65*100</f>
        <v>1.8067726281012708</v>
      </c>
      <c r="H37" s="297">
        <f>'T22'!H37/'T22'!H$65*100</f>
        <v>1.7326416183668327</v>
      </c>
    </row>
    <row r="38" spans="1:8" ht="15" customHeight="1" x14ac:dyDescent="0.2">
      <c r="A38" s="278" t="s">
        <v>42</v>
      </c>
      <c r="B38" s="297">
        <f>'T22'!B38/'T22'!B$65*100</f>
        <v>18.716229912007588</v>
      </c>
      <c r="C38" s="297">
        <f>'T22'!C38/'T22'!C$65*100</f>
        <v>18.93805359052693</v>
      </c>
      <c r="D38" s="297">
        <f>'T22'!D38/'T22'!D$65*100</f>
        <v>18.156862033991519</v>
      </c>
      <c r="E38" s="297">
        <f>'T22'!E38/'T22'!E$65*100</f>
        <v>18.41624841068634</v>
      </c>
      <c r="F38" s="297">
        <f>'T22'!F38/'T22'!F$65*100</f>
        <v>17.891664377071468</v>
      </c>
      <c r="G38" s="297">
        <f>'T22'!G38/'T22'!G$65*100</f>
        <v>17.65875416939339</v>
      </c>
      <c r="H38" s="297">
        <f>'T22'!H38/'T22'!H$65*100</f>
        <v>17.354809552908367</v>
      </c>
    </row>
    <row r="39" spans="1:8" ht="15" customHeight="1" x14ac:dyDescent="0.2">
      <c r="A39" s="278" t="s">
        <v>43</v>
      </c>
      <c r="B39" s="297">
        <f>'T22'!B39/'T22'!B$65*100</f>
        <v>13.791186080086595</v>
      </c>
      <c r="C39" s="297">
        <f>'T22'!C39/'T22'!C$65*100</f>
        <v>13.857996576708832</v>
      </c>
      <c r="D39" s="297">
        <f>'T22'!D39/'T22'!D$65*100</f>
        <v>13.192169544041201</v>
      </c>
      <c r="E39" s="297">
        <f>'T22'!E39/'T22'!E$65*100</f>
        <v>13.397212892257068</v>
      </c>
      <c r="F39" s="297">
        <f>'T22'!F39/'T22'!F$65*100</f>
        <v>13.029858738275435</v>
      </c>
      <c r="G39" s="297">
        <f>'T22'!G39/'T22'!G$65*100</f>
        <v>12.791856313608092</v>
      </c>
      <c r="H39" s="297">
        <f>'T22'!H39/'T22'!H$65*100</f>
        <v>12.53062439696134</v>
      </c>
    </row>
    <row r="40" spans="1:8" ht="15" customHeight="1" x14ac:dyDescent="0.2">
      <c r="A40" s="283" t="s">
        <v>44</v>
      </c>
      <c r="B40" s="297">
        <f>'T22'!B40/'T22'!B$65*100</f>
        <v>8.0360338610811349E-2</v>
      </c>
      <c r="C40" s="297">
        <f>'T22'!C40/'T22'!C$65*100</f>
        <v>5.2988814221159107E-2</v>
      </c>
      <c r="D40" s="297">
        <f>'T22'!D40/'T22'!D$65*100</f>
        <v>2.7606304066744598E-2</v>
      </c>
      <c r="E40" s="297">
        <f>'T22'!E40/'T22'!E$65*100</f>
        <v>2.8080844749348521E-2</v>
      </c>
      <c r="F40" s="297">
        <f>'T22'!F40/'T22'!F$65*100</f>
        <v>1.7029908823973913E-2</v>
      </c>
      <c r="G40" s="297">
        <f>'T22'!G40/'T22'!G$65*100</f>
        <v>2.7756792924338207E-3</v>
      </c>
      <c r="H40" s="297">
        <f>'T22'!H40/'T22'!H$65*100</f>
        <v>2.6307770829482038E-3</v>
      </c>
    </row>
    <row r="41" spans="1:8" ht="15" customHeight="1" x14ac:dyDescent="0.2">
      <c r="A41" s="283" t="s">
        <v>45</v>
      </c>
      <c r="B41" s="297">
        <f>'T22'!B41/'T22'!B$65*100</f>
        <v>0.60264698091315017</v>
      </c>
      <c r="C41" s="297">
        <f>'T22'!C41/'T22'!C$65*100</f>
        <v>0.55416515120201415</v>
      </c>
      <c r="D41" s="297">
        <f>'T22'!D41/'T22'!D$65*100</f>
        <v>0.57010488811858351</v>
      </c>
      <c r="E41" s="297">
        <f>'T22'!E41/'T22'!E$65*100</f>
        <v>0.56898143816963265</v>
      </c>
      <c r="F41" s="297">
        <f>'T22'!F41/'T22'!F$65*100</f>
        <v>0.57450455910984022</v>
      </c>
      <c r="G41" s="297">
        <f>'T22'!G41/'T22'!G$65*100</f>
        <v>0.5687462330066746</v>
      </c>
      <c r="H41" s="297">
        <f>'T22'!H41/'T22'!H$65*100</f>
        <v>0.55755190834632473</v>
      </c>
    </row>
    <row r="42" spans="1:8" ht="15" customHeight="1" x14ac:dyDescent="0.2">
      <c r="A42" s="283" t="s">
        <v>340</v>
      </c>
      <c r="B42" s="297">
        <f>'T22'!B42/'T22'!B$65*100</f>
        <v>7.9322347973445533</v>
      </c>
      <c r="C42" s="297">
        <f>'T22'!C42/'T22'!C$65*100</f>
        <v>8.1706483530700016</v>
      </c>
      <c r="D42" s="297">
        <f>'T22'!D42/'T22'!D$65*100</f>
        <v>8.066563895937616</v>
      </c>
      <c r="E42" s="297">
        <f>'T22'!E42/'T22'!E$65*100</f>
        <v>8.2036044082603645</v>
      </c>
      <c r="F42" s="297">
        <f>'T22'!F42/'T22'!F$65*100</f>
        <v>8.0466852703668685</v>
      </c>
      <c r="G42" s="297">
        <f>'T22'!G42/'T22'!G$65*100</f>
        <v>7.9723249109334944</v>
      </c>
      <c r="H42" s="297">
        <f>'T22'!H42/'T22'!H$65*100</f>
        <v>7.870068239782432</v>
      </c>
    </row>
    <row r="43" spans="1:8" ht="15" customHeight="1" x14ac:dyDescent="0.2">
      <c r="A43" s="283" t="s">
        <v>47</v>
      </c>
      <c r="B43" s="297">
        <f>'T22'!B43/'T22'!B$65*100</f>
        <v>0.2472332592133818</v>
      </c>
      <c r="C43" s="297">
        <f>'T22'!C43/'T22'!C$65*100</f>
        <v>0.24164440858283764</v>
      </c>
      <c r="D43" s="297">
        <f>'T22'!D43/'T22'!D$65*100</f>
        <v>0.23652497471775666</v>
      </c>
      <c r="E43" s="297">
        <f>'T22'!E43/'T22'!E$65*100</f>
        <v>0.23271875911716283</v>
      </c>
      <c r="F43" s="297">
        <f>'T22'!F43/'T22'!F$65*100</f>
        <v>0.21940775564185311</v>
      </c>
      <c r="G43" s="297">
        <f>'T22'!G43/'T22'!G$65*100</f>
        <v>0.20076312088567963</v>
      </c>
      <c r="H43" s="297">
        <f>'T22'!H43/'T22'!H$65*100</f>
        <v>0.18926515587139625</v>
      </c>
    </row>
    <row r="44" spans="1:8" ht="15" customHeight="1" x14ac:dyDescent="0.2">
      <c r="A44" s="283" t="s">
        <v>48</v>
      </c>
      <c r="B44" s="297">
        <f>'T22'!B44/'T22'!B$65*100</f>
        <v>1.9345781353686802</v>
      </c>
      <c r="C44" s="297">
        <f>'T22'!C44/'T22'!C$65*100</f>
        <v>1.9149572160692061</v>
      </c>
      <c r="D44" s="297">
        <f>'T22'!D44/'T22'!D$65*100</f>
        <v>1.850598979461533</v>
      </c>
      <c r="E44" s="297">
        <f>'T22'!E44/'T22'!E$65*100</f>
        <v>1.8824099926568014</v>
      </c>
      <c r="F44" s="297">
        <f>'T22'!F44/'T22'!F$65*100</f>
        <v>1.829242581338737</v>
      </c>
      <c r="G44" s="297">
        <f>'T22'!G44/'T22'!G$65*100</f>
        <v>1.7676964975333169</v>
      </c>
      <c r="H44" s="297">
        <f>'T22'!H44/'T22'!H$65*100</f>
        <v>1.690312554296751</v>
      </c>
    </row>
    <row r="45" spans="1:8" ht="15" customHeight="1" x14ac:dyDescent="0.2">
      <c r="A45" s="284" t="s">
        <v>49</v>
      </c>
      <c r="B45" s="298">
        <f>'T22'!B45/'T22'!B$65*100</f>
        <v>0.4444271470228775</v>
      </c>
      <c r="C45" s="298">
        <f>'T22'!C45/'T22'!C$65*100</f>
        <v>0.44079296097606663</v>
      </c>
      <c r="D45" s="298">
        <f>'T22'!D45/'T22'!D$65*100</f>
        <v>0.42119475776372201</v>
      </c>
      <c r="E45" s="298">
        <f>'T22'!E45/'T22'!E$65*100</f>
        <v>0.42843491737998762</v>
      </c>
      <c r="F45" s="298">
        <f>'T22'!F45/'T22'!F$65*100</f>
        <v>0.41422132499915532</v>
      </c>
      <c r="G45" s="298">
        <f>'T22'!G45/'T22'!G$65*100</f>
        <v>0.40201088418749853</v>
      </c>
      <c r="H45" s="298">
        <f>'T22'!H45/'T22'!H$65*100</f>
        <v>0.38102421418033161</v>
      </c>
    </row>
    <row r="46" spans="1:8" ht="15" customHeight="1" x14ac:dyDescent="0.2">
      <c r="A46" s="284" t="s">
        <v>50</v>
      </c>
      <c r="B46" s="298">
        <f>'T22'!B46/'T22'!B$65*100</f>
        <v>1.2490151171197115E-2</v>
      </c>
      <c r="C46" s="298">
        <f>'T22'!C46/'T22'!C$65*100</f>
        <v>1.245180988761874E-2</v>
      </c>
      <c r="D46" s="298">
        <f>'T22'!D46/'T22'!D$65*100</f>
        <v>1.2317125722101889E-2</v>
      </c>
      <c r="E46" s="298">
        <f>'T22'!E46/'T22'!E$65*100</f>
        <v>1.2528851900070264E-2</v>
      </c>
      <c r="F46" s="298">
        <f>'T22'!F46/'T22'!F$65*100</f>
        <v>1.1800221415811623E-2</v>
      </c>
      <c r="G46" s="298">
        <f>'T22'!G46/'T22'!G$65*100</f>
        <v>1.1233668529651695E-2</v>
      </c>
      <c r="H46" s="298">
        <f>'T22'!H46/'T22'!H$65*100</f>
        <v>1.0647223476358715E-2</v>
      </c>
    </row>
    <row r="47" spans="1:8" ht="15" customHeight="1" x14ac:dyDescent="0.2">
      <c r="A47" s="284" t="s">
        <v>51</v>
      </c>
      <c r="B47" s="298">
        <f>'T22'!B47/'T22'!B$65*100</f>
        <v>0.48320991033857769</v>
      </c>
      <c r="C47" s="298">
        <f>'T22'!C47/'T22'!C$65*100</f>
        <v>0.48425923209791005</v>
      </c>
      <c r="D47" s="298">
        <f>'T22'!D47/'T22'!D$65*100</f>
        <v>0.47647995155184703</v>
      </c>
      <c r="E47" s="298">
        <f>'T22'!E47/'T22'!E$65*100</f>
        <v>0.48467044025000194</v>
      </c>
      <c r="F47" s="298">
        <f>'T22'!F47/'T22'!F$65*100</f>
        <v>0.46667246714591581</v>
      </c>
      <c r="G47" s="298">
        <f>'T22'!G47/'T22'!G$65*100</f>
        <v>0.45507310953231911</v>
      </c>
      <c r="H47" s="298">
        <f>'T22'!H47/'T22'!H$65*100</f>
        <v>0.43131636673120693</v>
      </c>
    </row>
    <row r="48" spans="1:8" ht="15" customHeight="1" x14ac:dyDescent="0.2">
      <c r="A48" s="284" t="s">
        <v>52</v>
      </c>
      <c r="B48" s="298">
        <f>'T22'!B48/'T22'!B$65*100</f>
        <v>0.4301844363517579</v>
      </c>
      <c r="C48" s="298">
        <f>'T22'!C48/'T22'!C$65*100</f>
        <v>0.39272137784724592</v>
      </c>
      <c r="D48" s="298">
        <f>'T22'!D48/'T22'!D$65*100</f>
        <v>0.3623066760273127</v>
      </c>
      <c r="E48" s="298">
        <f>'T22'!E48/'T22'!E$65*100</f>
        <v>0.36853457444277182</v>
      </c>
      <c r="F48" s="298">
        <f>'T22'!F48/'T22'!F$65*100</f>
        <v>0.34753381157461977</v>
      </c>
      <c r="G48" s="298">
        <f>'T22'!G48/'T22'!G$65*100</f>
        <v>0.3275497380189541</v>
      </c>
      <c r="H48" s="298">
        <f>'T22'!H48/'T22'!H$65*100</f>
        <v>0.31045025506184187</v>
      </c>
    </row>
    <row r="49" spans="1:8" ht="15" customHeight="1" x14ac:dyDescent="0.2">
      <c r="A49" s="284" t="s">
        <v>53</v>
      </c>
      <c r="B49" s="298">
        <f>'T22'!B49/'T22'!B$65*100</f>
        <v>0.31715841409231121</v>
      </c>
      <c r="C49" s="298">
        <f>'T22'!C49/'T22'!C$65*100</f>
        <v>0.32234550065453094</v>
      </c>
      <c r="D49" s="298">
        <f>'T22'!D49/'T22'!D$65*100</f>
        <v>0.32552950443213285</v>
      </c>
      <c r="E49" s="298">
        <f>'T22'!E49/'T22'!E$65*100</f>
        <v>0.33112521883372242</v>
      </c>
      <c r="F49" s="298">
        <f>'T22'!F49/'T22'!F$65*100</f>
        <v>0.33247981955161576</v>
      </c>
      <c r="G49" s="298">
        <f>'T22'!G49/'T22'!G$65*100</f>
        <v>0.32193106798740045</v>
      </c>
      <c r="H49" s="298">
        <f>'T22'!H49/'T22'!H$65*100</f>
        <v>0.30512490339172932</v>
      </c>
    </row>
    <row r="50" spans="1:8" ht="15" customHeight="1" x14ac:dyDescent="0.2">
      <c r="A50" s="284" t="s">
        <v>54</v>
      </c>
      <c r="B50" s="298">
        <f>'T22'!B50/'T22'!B$65*100</f>
        <v>0.24709401090640559</v>
      </c>
      <c r="C50" s="298">
        <f>'T22'!C50/'T22'!C$65*100</f>
        <v>0.26238633460583377</v>
      </c>
      <c r="D50" s="298">
        <f>'T22'!D50/'T22'!D$65*100</f>
        <v>0.25277096396441651</v>
      </c>
      <c r="E50" s="298">
        <f>'T22'!E50/'T22'!E$65*100</f>
        <v>0.25711598985024753</v>
      </c>
      <c r="F50" s="298">
        <f>'T22'!F50/'T22'!F$65*100</f>
        <v>0.25653493665161881</v>
      </c>
      <c r="G50" s="298">
        <f>'T22'!G50/'T22'!G$65*100</f>
        <v>0.24989802927749316</v>
      </c>
      <c r="H50" s="298">
        <f>'T22'!H50/'T22'!H$65*100</f>
        <v>0.25174959145528258</v>
      </c>
    </row>
    <row r="51" spans="1:8" ht="15" customHeight="1" x14ac:dyDescent="0.2">
      <c r="A51" s="283" t="s">
        <v>55</v>
      </c>
      <c r="B51" s="297">
        <f>'T22'!B51/'T22'!B$65*100</f>
        <v>2.2484170948704483</v>
      </c>
      <c r="C51" s="297">
        <f>'T22'!C51/'T22'!C$65*100</f>
        <v>2.1367815928146707</v>
      </c>
      <c r="D51" s="297">
        <f>'T22'!D51/'T22'!D$65*100</f>
        <v>1.9487123489631102</v>
      </c>
      <c r="E51" s="297">
        <f>'T22'!E51/'T22'!E$65*100</f>
        <v>1.9822098894538571</v>
      </c>
      <c r="F51" s="297">
        <f>'T22'!F51/'T22'!F$65*100</f>
        <v>1.8745948213547521</v>
      </c>
      <c r="G51" s="297">
        <f>'T22'!G51/'T22'!G$65*100</f>
        <v>1.8239260324058353</v>
      </c>
      <c r="H51" s="297">
        <f>'T22'!H51/'T22'!H$65*100</f>
        <v>1.7889574152703314</v>
      </c>
    </row>
    <row r="52" spans="1:8" ht="15" customHeight="1" x14ac:dyDescent="0.2">
      <c r="A52" s="284" t="s">
        <v>56</v>
      </c>
      <c r="B52" s="298">
        <f>'T22'!B52/'T22'!B$65*100</f>
        <v>0.33803722084740689</v>
      </c>
      <c r="C52" s="298">
        <f>'T22'!C52/'T22'!C$65*100</f>
        <v>0.36670593982107652</v>
      </c>
      <c r="D52" s="298">
        <f>'T22'!D52/'T22'!D$65*100</f>
        <v>0.35920660870477794</v>
      </c>
      <c r="E52" s="298">
        <f>'T22'!E52/'T22'!E$65*100</f>
        <v>0.36538121827505887</v>
      </c>
      <c r="F52" s="298">
        <f>'T22'!F52/'T22'!F$65*100</f>
        <v>0.35945487630812245</v>
      </c>
      <c r="G52" s="298">
        <f>'T22'!G52/'T22'!G$65*100</f>
        <v>0.35228118737587771</v>
      </c>
      <c r="H52" s="298">
        <f>'T22'!H52/'T22'!H$65*100</f>
        <v>0.34562355906811976</v>
      </c>
    </row>
    <row r="53" spans="1:8" ht="15" customHeight="1" x14ac:dyDescent="0.2">
      <c r="A53" s="284" t="s">
        <v>57</v>
      </c>
      <c r="B53" s="298">
        <f>'T22'!B53/'T22'!B$65*100</f>
        <v>1.9103798740230409</v>
      </c>
      <c r="C53" s="298">
        <f>'T22'!C53/'T22'!C$65*100</f>
        <v>1.7700756529935942</v>
      </c>
      <c r="D53" s="298">
        <f>'T22'!D53/'T22'!D$65*100</f>
        <v>1.5895057402583321</v>
      </c>
      <c r="E53" s="298">
        <f>'T22'!E53/'T22'!E$65*100</f>
        <v>1.6168286711787982</v>
      </c>
      <c r="F53" s="298">
        <f>'T22'!F53/'T22'!F$65*100</f>
        <v>1.5151399450466296</v>
      </c>
      <c r="G53" s="298">
        <f>'T22'!G53/'T22'!G$65*100</f>
        <v>1.471644845029958</v>
      </c>
      <c r="H53" s="298">
        <f>'T22'!H53/'T22'!H$65*100</f>
        <v>1.4433338562022118</v>
      </c>
    </row>
    <row r="54" spans="1:8" ht="15" customHeight="1" x14ac:dyDescent="0.2">
      <c r="A54" s="278" t="s">
        <v>58</v>
      </c>
      <c r="B54" s="297">
        <f>'T22'!B54/'T22'!B$65*100</f>
        <v>4.9250438319209922</v>
      </c>
      <c r="C54" s="297">
        <f>'T22'!C54/'T22'!C$65*100</f>
        <v>5.0800570138180987</v>
      </c>
      <c r="D54" s="297">
        <f>'T22'!D54/'T22'!D$65*100</f>
        <v>4.964692489950318</v>
      </c>
      <c r="E54" s="297">
        <f>'T22'!E54/'T22'!E$65*100</f>
        <v>5.0190355184292725</v>
      </c>
      <c r="F54" s="297">
        <f>'T22'!F54/'T22'!F$65*100</f>
        <v>4.8618056387960324</v>
      </c>
      <c r="G54" s="297">
        <f>'T22'!G54/'T22'!G$65*100</f>
        <v>4.8668978557852984</v>
      </c>
      <c r="H54" s="297">
        <f>'T22'!H54/'T22'!H$65*100</f>
        <v>4.8241851559470259</v>
      </c>
    </row>
    <row r="55" spans="1:8" ht="15" customHeight="1" x14ac:dyDescent="0.2">
      <c r="A55" s="272" t="s">
        <v>25</v>
      </c>
      <c r="B55" s="297">
        <f>'T22'!B55/'T22'!B$65*100</f>
        <v>1.4824290367771236</v>
      </c>
      <c r="C55" s="297">
        <f>'T22'!C55/'T22'!C$65*100</f>
        <v>1.6868708903967349</v>
      </c>
      <c r="D55" s="297">
        <f>'T22'!D55/'T22'!D$65*100</f>
        <v>2.4607249580679271</v>
      </c>
      <c r="E55" s="297">
        <f>'T22'!E55/'T22'!E$65*100</f>
        <v>2.4944940105765099</v>
      </c>
      <c r="F55" s="297">
        <f>'T22'!F55/'T22'!F$65*100</f>
        <v>2.2240209878617256</v>
      </c>
      <c r="G55" s="297">
        <f>'T22'!G55/'T22'!G$65*100</f>
        <v>1.9903382862809187</v>
      </c>
      <c r="H55" s="297">
        <f>'T22'!H55/'T22'!H$65*100</f>
        <v>1.8371326506358543</v>
      </c>
    </row>
    <row r="56" spans="1:8" ht="15" customHeight="1" x14ac:dyDescent="0.2">
      <c r="A56" s="285" t="s">
        <v>68</v>
      </c>
      <c r="B56" s="297">
        <f>'T22'!B56/'T22'!B$65*100</f>
        <v>0.78255298042926924</v>
      </c>
      <c r="C56" s="297">
        <f>'T22'!C56/'T22'!C$65*100</f>
        <v>0.89488615175193442</v>
      </c>
      <c r="D56" s="297">
        <f>'T22'!D56/'T22'!D$65*100</f>
        <v>0.90149403448858567</v>
      </c>
      <c r="E56" s="297">
        <f>'T22'!E56/'T22'!E$65*100</f>
        <v>0.90116046057579202</v>
      </c>
      <c r="F56" s="297">
        <f>'T22'!F56/'T22'!F$65*100</f>
        <v>0.84568981968068668</v>
      </c>
      <c r="G56" s="297">
        <f>'T22'!G56/'T22'!G$65*100</f>
        <v>0.89409672248572403</v>
      </c>
      <c r="H56" s="297">
        <f>'T22'!H56/'T22'!H$65*100</f>
        <v>0.80081063196775315</v>
      </c>
    </row>
    <row r="57" spans="1:8" ht="15" customHeight="1" x14ac:dyDescent="0.2">
      <c r="A57" s="285" t="s">
        <v>59</v>
      </c>
      <c r="B57" s="297">
        <f>'T22'!B57/'T22'!B$65*100</f>
        <v>6.2865687679803495E-2</v>
      </c>
      <c r="C57" s="297">
        <f>'T22'!C57/'T22'!C$65*100</f>
        <v>6.4748856892799037E-2</v>
      </c>
      <c r="D57" s="297">
        <f>'T22'!D57/'T22'!D$65*100</f>
        <v>6.5088216381478964E-2</v>
      </c>
      <c r="E57" s="297">
        <f>'T22'!E57/'T22'!E$65*100</f>
        <v>6.6781613143983218E-2</v>
      </c>
      <c r="F57" s="297">
        <f>'T22'!F57/'T22'!F$65*100</f>
        <v>6.7952511558663345E-2</v>
      </c>
      <c r="G57" s="297">
        <f>'T22'!G57/'T22'!G$65*100</f>
        <v>5.8033481643703422E-2</v>
      </c>
      <c r="H57" s="297">
        <f>'T22'!H57/'T22'!H$65*100</f>
        <v>5.8379356176234645E-2</v>
      </c>
    </row>
    <row r="58" spans="1:8" ht="15" customHeight="1" x14ac:dyDescent="0.2">
      <c r="A58" s="280" t="s">
        <v>60</v>
      </c>
      <c r="B58" s="296">
        <f>'T22'!B58/'T22'!B$65*100</f>
        <v>3.0761906113530939</v>
      </c>
      <c r="C58" s="296">
        <f>'T22'!C58/'T22'!C$65*100</f>
        <v>2.659722950418506</v>
      </c>
      <c r="D58" s="296">
        <f>'T22'!D58/'T22'!D$65*100</f>
        <v>1.9613250962604558</v>
      </c>
      <c r="E58" s="296">
        <f>'T22'!E58/'T22'!E$65*100</f>
        <v>2.5211411454973707</v>
      </c>
      <c r="F58" s="296">
        <f>'T22'!F58/'T22'!F$65*100</f>
        <v>2.7176286591806544</v>
      </c>
      <c r="G58" s="296">
        <f>'T22'!G58/'T22'!G$65*100</f>
        <v>2.1329944948537829</v>
      </c>
      <c r="H58" s="296">
        <f>'T22'!H58/'T22'!H$65*100</f>
        <v>2.2523581268491339</v>
      </c>
    </row>
    <row r="59" spans="1:8" ht="15" customHeight="1" x14ac:dyDescent="0.2">
      <c r="A59" s="278" t="s">
        <v>61</v>
      </c>
      <c r="B59" s="297">
        <f>'T22'!B59/'T22'!B$65*100</f>
        <v>2.1703480238562447</v>
      </c>
      <c r="C59" s="297">
        <f>'T22'!C59/'T22'!C$65*100</f>
        <v>2.0261224054778424</v>
      </c>
      <c r="D59" s="297">
        <f>'T22'!D59/'T22'!D$65*100</f>
        <v>1.0952251467114449</v>
      </c>
      <c r="E59" s="297">
        <f>'T22'!E59/'T22'!E$65*100</f>
        <v>1.8728452150088855</v>
      </c>
      <c r="F59" s="297">
        <f>'T22'!F59/'T22'!F$65*100</f>
        <v>1.9864751644613272</v>
      </c>
      <c r="G59" s="297">
        <f>'T22'!G59/'T22'!G$65*100</f>
        <v>1.8169550142181357</v>
      </c>
      <c r="H59" s="297">
        <f>'T22'!H59/'T22'!H$65*100</f>
        <v>1.9955174945574059</v>
      </c>
    </row>
    <row r="60" spans="1:8" ht="15" customHeight="1" x14ac:dyDescent="0.2">
      <c r="A60" s="278" t="s">
        <v>26</v>
      </c>
      <c r="B60" s="297">
        <f>'T22'!B60/'T22'!B$65*100</f>
        <v>0.90584258749684954</v>
      </c>
      <c r="C60" s="297">
        <f>'T22'!C60/'T22'!C$65*100</f>
        <v>0.63360054494066409</v>
      </c>
      <c r="D60" s="297">
        <f>'T22'!D60/'T22'!D$65*100</f>
        <v>0.86609994954901082</v>
      </c>
      <c r="E60" s="297">
        <f>'T22'!E60/'T22'!E$65*100</f>
        <v>0.64829593048848522</v>
      </c>
      <c r="F60" s="297">
        <f>'T22'!F60/'T22'!F$65*100</f>
        <v>0.731153494719327</v>
      </c>
      <c r="G60" s="297">
        <f>'T22'!G60/'T22'!G$65*100</f>
        <v>0.31603948063564719</v>
      </c>
      <c r="H60" s="297">
        <f>'T22'!H60/'T22'!H$65*100</f>
        <v>0.25684063229172849</v>
      </c>
    </row>
    <row r="61" spans="1:8" ht="15" customHeight="1" x14ac:dyDescent="0.2">
      <c r="A61" s="286" t="s">
        <v>62</v>
      </c>
      <c r="B61" s="299">
        <f>'T22'!B61/'T22'!B$65*100</f>
        <v>-4.4840838270869661</v>
      </c>
      <c r="C61" s="299">
        <f>'T22'!C61/'T22'!C$65*100</f>
        <v>-2.7655661070773578</v>
      </c>
      <c r="D61" s="299">
        <f>'T22'!D61/'T22'!D$65*100</f>
        <v>-2.6399983276265178</v>
      </c>
      <c r="E61" s="299">
        <f>'T22'!E61/'T22'!E$65*100</f>
        <v>-2.8396650214846395</v>
      </c>
      <c r="F61" s="299">
        <f>'T22'!F61/'T22'!F$65*100</f>
        <v>-2.7702662085727905</v>
      </c>
      <c r="G61" s="299">
        <f>'T22'!G61/'T22'!G$65*100</f>
        <v>-1.9929059120108696</v>
      </c>
      <c r="H61" s="299">
        <f>'T22'!H61/'T22'!H$65*100</f>
        <v>-1.266654207980723</v>
      </c>
    </row>
    <row r="62" spans="1:8" ht="15" customHeight="1" x14ac:dyDescent="0.2">
      <c r="A62" s="288" t="s">
        <v>65</v>
      </c>
      <c r="B62" s="297"/>
      <c r="C62" s="297"/>
      <c r="D62" s="297"/>
      <c r="E62" s="297">
        <f>'T22'!E62/'T22'!E$65*100</f>
        <v>0.19966422999089795</v>
      </c>
      <c r="F62" s="297">
        <f>'T22'!F62/'T22'!F$65*100</f>
        <v>0.28026522177139945</v>
      </c>
      <c r="G62" s="297">
        <f>'T22'!G62/'T22'!G$65*100</f>
        <v>0.38290667177352494</v>
      </c>
      <c r="H62" s="297">
        <f>'T22'!H62/'T22'!H$65*100</f>
        <v>0.72665357302156197</v>
      </c>
    </row>
    <row r="63" spans="1:8" ht="15" customHeight="1" x14ac:dyDescent="0.2">
      <c r="A63" s="290" t="s">
        <v>341</v>
      </c>
      <c r="B63" s="300">
        <f>'T22'!B63/'T22'!B$65*100</f>
        <v>-4.4840838270869661</v>
      </c>
      <c r="C63" s="300">
        <f>'T22'!C63/'T22'!C$65*100</f>
        <v>-2.7655661070773578</v>
      </c>
      <c r="D63" s="300">
        <f>'T22'!D63/'T22'!D$65*100</f>
        <v>-2.6399983276265178</v>
      </c>
      <c r="E63" s="300">
        <f>'T22'!E63/'T22'!E$65*100</f>
        <v>-2.6400007914937418</v>
      </c>
      <c r="F63" s="300">
        <f>'T22'!F63/'T22'!F$65*100</f>
        <v>-2.490000986801391</v>
      </c>
      <c r="G63" s="300">
        <f>'T22'!G63/'T22'!G$65*100</f>
        <v>-1.6099992402373449</v>
      </c>
      <c r="H63" s="300">
        <f>'T22'!H63/'T22'!H$65*100</f>
        <v>-0.54000063495916095</v>
      </c>
    </row>
    <row r="64" spans="1:8" ht="15" customHeight="1" x14ac:dyDescent="0.2">
      <c r="A64" s="264"/>
      <c r="B64" s="264"/>
      <c r="C64" s="264"/>
      <c r="D64" s="264"/>
      <c r="E64" s="264"/>
      <c r="F64" s="264"/>
      <c r="G64" s="264"/>
      <c r="H64" s="293" t="s">
        <v>119</v>
      </c>
    </row>
  </sheetData>
  <mergeCells count="1">
    <mergeCell ref="A1:H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workbookViewId="0">
      <selection sqref="A1:E1"/>
    </sheetView>
  </sheetViews>
  <sheetFormatPr defaultRowHeight="12.75" x14ac:dyDescent="0.2"/>
  <cols>
    <col min="1" max="1" width="45" style="39" customWidth="1"/>
    <col min="2" max="5" width="11.42578125" style="39" customWidth="1"/>
    <col min="6" max="242" width="9.140625" style="39"/>
    <col min="243" max="243" width="43.85546875" style="39" customWidth="1"/>
    <col min="244" max="248" width="10.85546875" style="39" customWidth="1"/>
    <col min="249" max="498" width="9.140625" style="39"/>
    <col min="499" max="499" width="43.85546875" style="39" customWidth="1"/>
    <col min="500" max="504" width="10.85546875" style="39" customWidth="1"/>
    <col min="505" max="754" width="9.140625" style="39"/>
    <col min="755" max="755" width="43.85546875" style="39" customWidth="1"/>
    <col min="756" max="760" width="10.85546875" style="39" customWidth="1"/>
    <col min="761" max="1010" width="9.140625" style="39"/>
    <col min="1011" max="1011" width="43.85546875" style="39" customWidth="1"/>
    <col min="1012" max="1016" width="10.85546875" style="39" customWidth="1"/>
    <col min="1017" max="1266" width="9.140625" style="39"/>
    <col min="1267" max="1267" width="43.85546875" style="39" customWidth="1"/>
    <col min="1268" max="1272" width="10.85546875" style="39" customWidth="1"/>
    <col min="1273" max="1522" width="9.140625" style="39"/>
    <col min="1523" max="1523" width="43.85546875" style="39" customWidth="1"/>
    <col min="1524" max="1528" width="10.85546875" style="39" customWidth="1"/>
    <col min="1529" max="1778" width="9.140625" style="39"/>
    <col min="1779" max="1779" width="43.85546875" style="39" customWidth="1"/>
    <col min="1780" max="1784" width="10.85546875" style="39" customWidth="1"/>
    <col min="1785" max="2034" width="9.140625" style="39"/>
    <col min="2035" max="2035" width="43.85546875" style="39" customWidth="1"/>
    <col min="2036" max="2040" width="10.85546875" style="39" customWidth="1"/>
    <col min="2041" max="2290" width="9.140625" style="39"/>
    <col min="2291" max="2291" width="43.85546875" style="39" customWidth="1"/>
    <col min="2292" max="2296" width="10.85546875" style="39" customWidth="1"/>
    <col min="2297" max="2546" width="9.140625" style="39"/>
    <col min="2547" max="2547" width="43.85546875" style="39" customWidth="1"/>
    <col min="2548" max="2552" width="10.85546875" style="39" customWidth="1"/>
    <col min="2553" max="2802" width="9.140625" style="39"/>
    <col min="2803" max="2803" width="43.85546875" style="39" customWidth="1"/>
    <col min="2804" max="2808" width="10.85546875" style="39" customWidth="1"/>
    <col min="2809" max="3058" width="9.140625" style="39"/>
    <col min="3059" max="3059" width="43.85546875" style="39" customWidth="1"/>
    <col min="3060" max="3064" width="10.85546875" style="39" customWidth="1"/>
    <col min="3065" max="3314" width="9.140625" style="39"/>
    <col min="3315" max="3315" width="43.85546875" style="39" customWidth="1"/>
    <col min="3316" max="3320" width="10.85546875" style="39" customWidth="1"/>
    <col min="3321" max="3570" width="9.140625" style="39"/>
    <col min="3571" max="3571" width="43.85546875" style="39" customWidth="1"/>
    <col min="3572" max="3576" width="10.85546875" style="39" customWidth="1"/>
    <col min="3577" max="3826" width="9.140625" style="39"/>
    <col min="3827" max="3827" width="43.85546875" style="39" customWidth="1"/>
    <col min="3828" max="3832" width="10.85546875" style="39" customWidth="1"/>
    <col min="3833" max="4082" width="9.140625" style="39"/>
    <col min="4083" max="4083" width="43.85546875" style="39" customWidth="1"/>
    <col min="4084" max="4088" width="10.85546875" style="39" customWidth="1"/>
    <col min="4089" max="4338" width="9.140625" style="39"/>
    <col min="4339" max="4339" width="43.85546875" style="39" customWidth="1"/>
    <col min="4340" max="4344" width="10.85546875" style="39" customWidth="1"/>
    <col min="4345" max="4594" width="9.140625" style="39"/>
    <col min="4595" max="4595" width="43.85546875" style="39" customWidth="1"/>
    <col min="4596" max="4600" width="10.85546875" style="39" customWidth="1"/>
    <col min="4601" max="4850" width="9.140625" style="39"/>
    <col min="4851" max="4851" width="43.85546875" style="39" customWidth="1"/>
    <col min="4852" max="4856" width="10.85546875" style="39" customWidth="1"/>
    <col min="4857" max="5106" width="9.140625" style="39"/>
    <col min="5107" max="5107" width="43.85546875" style="39" customWidth="1"/>
    <col min="5108" max="5112" width="10.85546875" style="39" customWidth="1"/>
    <col min="5113" max="5362" width="9.140625" style="39"/>
    <col min="5363" max="5363" width="43.85546875" style="39" customWidth="1"/>
    <col min="5364" max="5368" width="10.85546875" style="39" customWidth="1"/>
    <col min="5369" max="5618" width="9.140625" style="39"/>
    <col min="5619" max="5619" width="43.85546875" style="39" customWidth="1"/>
    <col min="5620" max="5624" width="10.85546875" style="39" customWidth="1"/>
    <col min="5625" max="5874" width="9.140625" style="39"/>
    <col min="5875" max="5875" width="43.85546875" style="39" customWidth="1"/>
    <col min="5876" max="5880" width="10.85546875" style="39" customWidth="1"/>
    <col min="5881" max="6130" width="9.140625" style="39"/>
    <col min="6131" max="6131" width="43.85546875" style="39" customWidth="1"/>
    <col min="6132" max="6136" width="10.85546875" style="39" customWidth="1"/>
    <col min="6137" max="6386" width="9.140625" style="39"/>
    <col min="6387" max="6387" width="43.85546875" style="39" customWidth="1"/>
    <col min="6388" max="6392" width="10.85546875" style="39" customWidth="1"/>
    <col min="6393" max="6642" width="9.140625" style="39"/>
    <col min="6643" max="6643" width="43.85546875" style="39" customWidth="1"/>
    <col min="6644" max="6648" width="10.85546875" style="39" customWidth="1"/>
    <col min="6649" max="6898" width="9.140625" style="39"/>
    <col min="6899" max="6899" width="43.85546875" style="39" customWidth="1"/>
    <col min="6900" max="6904" width="10.85546875" style="39" customWidth="1"/>
    <col min="6905" max="7154" width="9.140625" style="39"/>
    <col min="7155" max="7155" width="43.85546875" style="39" customWidth="1"/>
    <col min="7156" max="7160" width="10.85546875" style="39" customWidth="1"/>
    <col min="7161" max="7410" width="9.140625" style="39"/>
    <col min="7411" max="7411" width="43.85546875" style="39" customWidth="1"/>
    <col min="7412" max="7416" width="10.85546875" style="39" customWidth="1"/>
    <col min="7417" max="7666" width="9.140625" style="39"/>
    <col min="7667" max="7667" width="43.85546875" style="39" customWidth="1"/>
    <col min="7668" max="7672" width="10.85546875" style="39" customWidth="1"/>
    <col min="7673" max="7922" width="9.140625" style="39"/>
    <col min="7923" max="7923" width="43.85546875" style="39" customWidth="1"/>
    <col min="7924" max="7928" width="10.85546875" style="39" customWidth="1"/>
    <col min="7929" max="8178" width="9.140625" style="39"/>
    <col min="8179" max="8179" width="43.85546875" style="39" customWidth="1"/>
    <col min="8180" max="8184" width="10.85546875" style="39" customWidth="1"/>
    <col min="8185" max="8434" width="9.140625" style="39"/>
    <col min="8435" max="8435" width="43.85546875" style="39" customWidth="1"/>
    <col min="8436" max="8440" width="10.85546875" style="39" customWidth="1"/>
    <col min="8441" max="8690" width="9.140625" style="39"/>
    <col min="8691" max="8691" width="43.85546875" style="39" customWidth="1"/>
    <col min="8692" max="8696" width="10.85546875" style="39" customWidth="1"/>
    <col min="8697" max="8946" width="9.140625" style="39"/>
    <col min="8947" max="8947" width="43.85546875" style="39" customWidth="1"/>
    <col min="8948" max="8952" width="10.85546875" style="39" customWidth="1"/>
    <col min="8953" max="9202" width="9.140625" style="39"/>
    <col min="9203" max="9203" width="43.85546875" style="39" customWidth="1"/>
    <col min="9204" max="9208" width="10.85546875" style="39" customWidth="1"/>
    <col min="9209" max="9458" width="9.140625" style="39"/>
    <col min="9459" max="9459" width="43.85546875" style="39" customWidth="1"/>
    <col min="9460" max="9464" width="10.85546875" style="39" customWidth="1"/>
    <col min="9465" max="9714" width="9.140625" style="39"/>
    <col min="9715" max="9715" width="43.85546875" style="39" customWidth="1"/>
    <col min="9716" max="9720" width="10.85546875" style="39" customWidth="1"/>
    <col min="9721" max="9970" width="9.140625" style="39"/>
    <col min="9971" max="9971" width="43.85546875" style="39" customWidth="1"/>
    <col min="9972" max="9976" width="10.85546875" style="39" customWidth="1"/>
    <col min="9977" max="10226" width="9.140625" style="39"/>
    <col min="10227" max="10227" width="43.85546875" style="39" customWidth="1"/>
    <col min="10228" max="10232" width="10.85546875" style="39" customWidth="1"/>
    <col min="10233" max="10482" width="9.140625" style="39"/>
    <col min="10483" max="10483" width="43.85546875" style="39" customWidth="1"/>
    <col min="10484" max="10488" width="10.85546875" style="39" customWidth="1"/>
    <col min="10489" max="10738" width="9.140625" style="39"/>
    <col min="10739" max="10739" width="43.85546875" style="39" customWidth="1"/>
    <col min="10740" max="10744" width="10.85546875" style="39" customWidth="1"/>
    <col min="10745" max="10994" width="9.140625" style="39"/>
    <col min="10995" max="10995" width="43.85546875" style="39" customWidth="1"/>
    <col min="10996" max="11000" width="10.85546875" style="39" customWidth="1"/>
    <col min="11001" max="11250" width="9.140625" style="39"/>
    <col min="11251" max="11251" width="43.85546875" style="39" customWidth="1"/>
    <col min="11252" max="11256" width="10.85546875" style="39" customWidth="1"/>
    <col min="11257" max="11506" width="9.140625" style="39"/>
    <col min="11507" max="11507" width="43.85546875" style="39" customWidth="1"/>
    <col min="11508" max="11512" width="10.85546875" style="39" customWidth="1"/>
    <col min="11513" max="11762" width="9.140625" style="39"/>
    <col min="11763" max="11763" width="43.85546875" style="39" customWidth="1"/>
    <col min="11764" max="11768" width="10.85546875" style="39" customWidth="1"/>
    <col min="11769" max="12018" width="9.140625" style="39"/>
    <col min="12019" max="12019" width="43.85546875" style="39" customWidth="1"/>
    <col min="12020" max="12024" width="10.85546875" style="39" customWidth="1"/>
    <col min="12025" max="12274" width="9.140625" style="39"/>
    <col min="12275" max="12275" width="43.85546875" style="39" customWidth="1"/>
    <col min="12276" max="12280" width="10.85546875" style="39" customWidth="1"/>
    <col min="12281" max="12530" width="9.140625" style="39"/>
    <col min="12531" max="12531" width="43.85546875" style="39" customWidth="1"/>
    <col min="12532" max="12536" width="10.85546875" style="39" customWidth="1"/>
    <col min="12537" max="12786" width="9.140625" style="39"/>
    <col min="12787" max="12787" width="43.85546875" style="39" customWidth="1"/>
    <col min="12788" max="12792" width="10.85546875" style="39" customWidth="1"/>
    <col min="12793" max="13042" width="9.140625" style="39"/>
    <col min="13043" max="13043" width="43.85546875" style="39" customWidth="1"/>
    <col min="13044" max="13048" width="10.85546875" style="39" customWidth="1"/>
    <col min="13049" max="13298" width="9.140625" style="39"/>
    <col min="13299" max="13299" width="43.85546875" style="39" customWidth="1"/>
    <col min="13300" max="13304" width="10.85546875" style="39" customWidth="1"/>
    <col min="13305" max="13554" width="9.140625" style="39"/>
    <col min="13555" max="13555" width="43.85546875" style="39" customWidth="1"/>
    <col min="13556" max="13560" width="10.85546875" style="39" customWidth="1"/>
    <col min="13561" max="13810" width="9.140625" style="39"/>
    <col min="13811" max="13811" width="43.85546875" style="39" customWidth="1"/>
    <col min="13812" max="13816" width="10.85546875" style="39" customWidth="1"/>
    <col min="13817" max="14066" width="9.140625" style="39"/>
    <col min="14067" max="14067" width="43.85546875" style="39" customWidth="1"/>
    <col min="14068" max="14072" width="10.85546875" style="39" customWidth="1"/>
    <col min="14073" max="14322" width="9.140625" style="39"/>
    <col min="14323" max="14323" width="43.85546875" style="39" customWidth="1"/>
    <col min="14324" max="14328" width="10.85546875" style="39" customWidth="1"/>
    <col min="14329" max="14578" width="9.140625" style="39"/>
    <col min="14579" max="14579" width="43.85546875" style="39" customWidth="1"/>
    <col min="14580" max="14584" width="10.85546875" style="39" customWidth="1"/>
    <col min="14585" max="14834" width="9.140625" style="39"/>
    <col min="14835" max="14835" width="43.85546875" style="39" customWidth="1"/>
    <col min="14836" max="14840" width="10.85546875" style="39" customWidth="1"/>
    <col min="14841" max="15090" width="9.140625" style="39"/>
    <col min="15091" max="15091" width="43.85546875" style="39" customWidth="1"/>
    <col min="15092" max="15096" width="10.85546875" style="39" customWidth="1"/>
    <col min="15097" max="15346" width="9.140625" style="39"/>
    <col min="15347" max="15347" width="43.85546875" style="39" customWidth="1"/>
    <col min="15348" max="15352" width="10.85546875" style="39" customWidth="1"/>
    <col min="15353" max="15602" width="9.140625" style="39"/>
    <col min="15603" max="15603" width="43.85546875" style="39" customWidth="1"/>
    <col min="15604" max="15608" width="10.85546875" style="39" customWidth="1"/>
    <col min="15609" max="15858" width="9.140625" style="39"/>
    <col min="15859" max="15859" width="43.85546875" style="39" customWidth="1"/>
    <col min="15860" max="15864" width="10.85546875" style="39" customWidth="1"/>
    <col min="15865" max="16114" width="9.140625" style="39"/>
    <col min="16115" max="16115" width="43.85546875" style="39" customWidth="1"/>
    <col min="16116" max="16120" width="10.85546875" style="39" customWidth="1"/>
    <col min="16121" max="16384" width="9.140625" style="39"/>
  </cols>
  <sheetData>
    <row r="1" spans="1:5" x14ac:dyDescent="0.2">
      <c r="A1" s="510" t="s">
        <v>173</v>
      </c>
      <c r="B1" s="510"/>
      <c r="C1" s="510"/>
      <c r="D1" s="510"/>
      <c r="E1" s="510"/>
    </row>
    <row r="2" spans="1:5" x14ac:dyDescent="0.2">
      <c r="A2" s="148"/>
      <c r="B2" s="75" t="s">
        <v>103</v>
      </c>
      <c r="C2" s="75" t="s">
        <v>86</v>
      </c>
      <c r="D2" s="75" t="s">
        <v>87</v>
      </c>
      <c r="E2" s="75" t="s">
        <v>102</v>
      </c>
    </row>
    <row r="3" spans="1:5" x14ac:dyDescent="0.2">
      <c r="A3" s="147" t="s">
        <v>104</v>
      </c>
      <c r="B3" s="121">
        <f>B4+B18+B35</f>
        <v>22766.808999999997</v>
      </c>
      <c r="C3" s="121">
        <f t="shared" ref="C3:E3" si="0">C4+C18+C35</f>
        <v>22970.847000000005</v>
      </c>
      <c r="D3" s="121">
        <f t="shared" si="0"/>
        <v>23324.248999999996</v>
      </c>
      <c r="E3" s="121">
        <f t="shared" si="0"/>
        <v>23751.070000000003</v>
      </c>
    </row>
    <row r="4" spans="1:5" x14ac:dyDescent="0.2">
      <c r="A4" s="81" t="s">
        <v>88</v>
      </c>
      <c r="B4" s="118">
        <f>B5+B8+B9+B10+B16+B17</f>
        <v>9840.0259999999998</v>
      </c>
      <c r="C4" s="118">
        <f t="shared" ref="C4:E4" si="1">C5+C8+C9+C10+C16+C17</f>
        <v>9866.4360000000052</v>
      </c>
      <c r="D4" s="118">
        <f t="shared" si="1"/>
        <v>10051.157000000001</v>
      </c>
      <c r="E4" s="118">
        <f t="shared" si="1"/>
        <v>10086.986000000003</v>
      </c>
    </row>
    <row r="5" spans="1:5" x14ac:dyDescent="0.2">
      <c r="A5" s="76" t="s">
        <v>29</v>
      </c>
      <c r="B5" s="119">
        <f>B6+B7</f>
        <v>5175.9529999999995</v>
      </c>
      <c r="C5" s="119">
        <f t="shared" ref="C5:E5" si="2">C6+C7</f>
        <v>5186.9580000000005</v>
      </c>
      <c r="D5" s="119">
        <f t="shared" si="2"/>
        <v>5263.9510000000009</v>
      </c>
      <c r="E5" s="119">
        <f t="shared" si="2"/>
        <v>5306.0650000000005</v>
      </c>
    </row>
    <row r="6" spans="1:5" x14ac:dyDescent="0.2">
      <c r="A6" s="88" t="s">
        <v>30</v>
      </c>
      <c r="B6" s="119">
        <v>3792.4420000000005</v>
      </c>
      <c r="C6" s="119">
        <v>3816.4739999999997</v>
      </c>
      <c r="D6" s="119">
        <v>3875.2889999999998</v>
      </c>
      <c r="E6" s="119">
        <v>3906.8470000000002</v>
      </c>
    </row>
    <row r="7" spans="1:5" x14ac:dyDescent="0.2">
      <c r="A7" s="88" t="s">
        <v>31</v>
      </c>
      <c r="B7" s="119">
        <v>1383.5109999999986</v>
      </c>
      <c r="C7" s="119">
        <v>1370.4840000000006</v>
      </c>
      <c r="D7" s="119">
        <v>1388.6620000000007</v>
      </c>
      <c r="E7" s="119">
        <v>1399.2180000000001</v>
      </c>
    </row>
    <row r="8" spans="1:5" x14ac:dyDescent="0.2">
      <c r="A8" s="76" t="s">
        <v>32</v>
      </c>
      <c r="B8" s="119">
        <v>2466.502</v>
      </c>
      <c r="C8" s="119">
        <v>2781.3440000000001</v>
      </c>
      <c r="D8" s="119">
        <v>3004.413</v>
      </c>
      <c r="E8" s="119">
        <v>3007.6920000000005</v>
      </c>
    </row>
    <row r="9" spans="1:5" x14ac:dyDescent="0.2">
      <c r="A9" s="76" t="s">
        <v>33</v>
      </c>
      <c r="B9" s="119">
        <v>122.807</v>
      </c>
      <c r="C9" s="119">
        <v>23.277999999999999</v>
      </c>
      <c r="D9" s="119">
        <v>23.530999999999999</v>
      </c>
      <c r="E9" s="119">
        <v>23.530999999999999</v>
      </c>
    </row>
    <row r="10" spans="1:5" x14ac:dyDescent="0.2">
      <c r="A10" s="76" t="s">
        <v>34</v>
      </c>
      <c r="B10" s="119">
        <v>574.6400000000001</v>
      </c>
      <c r="C10" s="119">
        <v>571.01499999999999</v>
      </c>
      <c r="D10" s="119">
        <v>583.44699999999989</v>
      </c>
      <c r="E10" s="119">
        <v>583.447</v>
      </c>
    </row>
    <row r="11" spans="1:5" x14ac:dyDescent="0.2">
      <c r="A11" s="88" t="s">
        <v>35</v>
      </c>
      <c r="B11" s="119">
        <v>7.3599999999999852</v>
      </c>
      <c r="C11" s="119">
        <v>7.347999999999999</v>
      </c>
      <c r="D11" s="119">
        <v>7.347999999999999</v>
      </c>
      <c r="E11" s="119">
        <v>7.347999999999999</v>
      </c>
    </row>
    <row r="12" spans="1:5" x14ac:dyDescent="0.2">
      <c r="A12" s="88" t="s">
        <v>36</v>
      </c>
      <c r="B12" s="119">
        <v>430.55200000000002</v>
      </c>
      <c r="C12" s="119">
        <v>436.40199999999993</v>
      </c>
      <c r="D12" s="119">
        <v>452.63299999999998</v>
      </c>
      <c r="E12" s="119">
        <v>452.63299999999998</v>
      </c>
    </row>
    <row r="13" spans="1:5" x14ac:dyDescent="0.2">
      <c r="A13" s="89" t="s">
        <v>37</v>
      </c>
      <c r="B13" s="119">
        <v>205</v>
      </c>
      <c r="C13" s="119">
        <v>205.49900000000002</v>
      </c>
      <c r="D13" s="119">
        <v>205.37799999999999</v>
      </c>
      <c r="E13" s="119">
        <v>227.87799999999999</v>
      </c>
    </row>
    <row r="14" spans="1:5" x14ac:dyDescent="0.2">
      <c r="A14" s="89" t="s">
        <v>38</v>
      </c>
      <c r="B14" s="119">
        <v>224.55200000000002</v>
      </c>
      <c r="C14" s="119">
        <v>229.90299999999991</v>
      </c>
      <c r="D14" s="119">
        <v>246.255</v>
      </c>
      <c r="E14" s="119">
        <v>223.755</v>
      </c>
    </row>
    <row r="15" spans="1:5" x14ac:dyDescent="0.2">
      <c r="A15" s="88" t="s">
        <v>39</v>
      </c>
      <c r="B15" s="119">
        <v>136.72800000000007</v>
      </c>
      <c r="C15" s="119">
        <v>127.2650000000001</v>
      </c>
      <c r="D15" s="119">
        <v>123.46599999999995</v>
      </c>
      <c r="E15" s="119">
        <v>123.46600000000007</v>
      </c>
    </row>
    <row r="16" spans="1:5" x14ac:dyDescent="0.2">
      <c r="A16" s="76" t="s">
        <v>42</v>
      </c>
      <c r="B16" s="119">
        <v>371.86999999999898</v>
      </c>
      <c r="C16" s="119">
        <v>364.34800000000359</v>
      </c>
      <c r="D16" s="119">
        <v>372.28899999999885</v>
      </c>
      <c r="E16" s="119">
        <v>372.28900000000067</v>
      </c>
    </row>
    <row r="17" spans="1:5" x14ac:dyDescent="0.2">
      <c r="A17" s="82" t="s">
        <v>25</v>
      </c>
      <c r="B17" s="120">
        <v>1128.2540000000001</v>
      </c>
      <c r="C17" s="120">
        <v>939.49299999999994</v>
      </c>
      <c r="D17" s="120">
        <v>803.52600000000007</v>
      </c>
      <c r="E17" s="120">
        <v>793.9620000000001</v>
      </c>
    </row>
    <row r="18" spans="1:5" x14ac:dyDescent="0.2">
      <c r="A18" s="77" t="s">
        <v>89</v>
      </c>
      <c r="B18" s="118">
        <f>B19+B33</f>
        <v>11911.392999999998</v>
      </c>
      <c r="C18" s="118">
        <f t="shared" ref="C18:E18" si="3">C19+C33</f>
        <v>12137.319</v>
      </c>
      <c r="D18" s="118">
        <f t="shared" si="3"/>
        <v>12613.724999999999</v>
      </c>
      <c r="E18" s="118">
        <f t="shared" si="3"/>
        <v>13097.403</v>
      </c>
    </row>
    <row r="19" spans="1:5" x14ac:dyDescent="0.2">
      <c r="A19" s="78" t="s">
        <v>42</v>
      </c>
      <c r="B19" s="119">
        <f>B20+B32</f>
        <v>11861.645999999999</v>
      </c>
      <c r="C19" s="119">
        <f t="shared" ref="C19:E19" si="4">C20+C32</f>
        <v>12084.460999999999</v>
      </c>
      <c r="D19" s="119">
        <f t="shared" si="4"/>
        <v>12566.305999999999</v>
      </c>
      <c r="E19" s="119">
        <f t="shared" si="4"/>
        <v>13047.074000000001</v>
      </c>
    </row>
    <row r="20" spans="1:5" x14ac:dyDescent="0.2">
      <c r="A20" s="85" t="s">
        <v>43</v>
      </c>
      <c r="B20" s="119">
        <v>8122.8629999999994</v>
      </c>
      <c r="C20" s="119">
        <v>8302.6239999999998</v>
      </c>
      <c r="D20" s="119">
        <v>8589.5769999999993</v>
      </c>
      <c r="E20" s="119">
        <v>8888.1310000000012</v>
      </c>
    </row>
    <row r="21" spans="1:5" x14ac:dyDescent="0.2">
      <c r="A21" s="85" t="s">
        <v>44</v>
      </c>
      <c r="B21" s="119">
        <v>12.379999999999999</v>
      </c>
      <c r="C21" s="119">
        <v>2.91</v>
      </c>
      <c r="D21" s="119">
        <v>2.2679999999999998</v>
      </c>
      <c r="E21" s="119">
        <v>2.2679999999999998</v>
      </c>
    </row>
    <row r="22" spans="1:5" x14ac:dyDescent="0.2">
      <c r="A22" s="85" t="s">
        <v>45</v>
      </c>
      <c r="B22" s="119">
        <v>423.846</v>
      </c>
      <c r="C22" s="119">
        <v>446.88799999999998</v>
      </c>
      <c r="D22" s="119">
        <v>464.721</v>
      </c>
      <c r="E22" s="119">
        <v>480.66700000000003</v>
      </c>
    </row>
    <row r="23" spans="1:5" x14ac:dyDescent="0.2">
      <c r="A23" s="85" t="s">
        <v>46</v>
      </c>
      <c r="B23" s="119">
        <v>6111.0339999999997</v>
      </c>
      <c r="C23" s="119">
        <v>6259.2490000000007</v>
      </c>
      <c r="D23" s="119">
        <v>6514.165</v>
      </c>
      <c r="E23" s="119">
        <v>6784.8069999999998</v>
      </c>
    </row>
    <row r="24" spans="1:5" x14ac:dyDescent="0.2">
      <c r="A24" s="85" t="s">
        <v>47</v>
      </c>
      <c r="B24" s="119">
        <v>173.357</v>
      </c>
      <c r="C24" s="119">
        <v>170.67000000000002</v>
      </c>
      <c r="D24" s="119">
        <v>164.04300000000001</v>
      </c>
      <c r="E24" s="119">
        <v>163.166</v>
      </c>
    </row>
    <row r="25" spans="1:5" x14ac:dyDescent="0.2">
      <c r="A25" s="85" t="s">
        <v>48</v>
      </c>
      <c r="B25" s="119">
        <v>1402.2460000000001</v>
      </c>
      <c r="C25" s="119">
        <v>1422.9069999999999</v>
      </c>
      <c r="D25" s="119">
        <v>1444.3799999999999</v>
      </c>
      <c r="E25" s="119">
        <v>1457.223</v>
      </c>
    </row>
    <row r="26" spans="1:5" x14ac:dyDescent="0.2">
      <c r="A26" s="87" t="s">
        <v>49</v>
      </c>
      <c r="B26" s="119">
        <v>319.14999999999998</v>
      </c>
      <c r="C26" s="119">
        <v>322.209</v>
      </c>
      <c r="D26" s="119">
        <v>328.48200000000003</v>
      </c>
      <c r="E26" s="119">
        <v>328.48200000000003</v>
      </c>
    </row>
    <row r="27" spans="1:5" x14ac:dyDescent="0.2">
      <c r="A27" s="87" t="s">
        <v>50</v>
      </c>
      <c r="B27" s="119">
        <v>9.3330000000000002</v>
      </c>
      <c r="C27" s="119">
        <v>9.1790000000000003</v>
      </c>
      <c r="D27" s="119">
        <v>9.1790000000000003</v>
      </c>
      <c r="E27" s="119">
        <v>9.1790000000000003</v>
      </c>
    </row>
    <row r="28" spans="1:5" x14ac:dyDescent="0.2">
      <c r="A28" s="87" t="s">
        <v>51</v>
      </c>
      <c r="B28" s="119">
        <v>361.041</v>
      </c>
      <c r="C28" s="119">
        <v>363.00900000000001</v>
      </c>
      <c r="D28" s="119">
        <v>371.839</v>
      </c>
      <c r="E28" s="119">
        <v>371.839</v>
      </c>
    </row>
    <row r="29" spans="1:5" x14ac:dyDescent="0.2">
      <c r="A29" s="87" t="s">
        <v>52</v>
      </c>
      <c r="B29" s="119">
        <v>274.529</v>
      </c>
      <c r="C29" s="119">
        <v>270.33499999999998</v>
      </c>
      <c r="D29" s="119">
        <v>267.64</v>
      </c>
      <c r="E29" s="119">
        <v>267.64</v>
      </c>
    </row>
    <row r="30" spans="1:5" x14ac:dyDescent="0.2">
      <c r="A30" s="87" t="s">
        <v>53</v>
      </c>
      <c r="B30" s="119">
        <v>246.66200000000001</v>
      </c>
      <c r="C30" s="119">
        <v>258.625</v>
      </c>
      <c r="D30" s="119">
        <v>263.04899999999998</v>
      </c>
      <c r="E30" s="119">
        <v>263.04899999999998</v>
      </c>
    </row>
    <row r="31" spans="1:5" x14ac:dyDescent="0.2">
      <c r="A31" s="87" t="s">
        <v>54</v>
      </c>
      <c r="B31" s="119">
        <v>191.53100000000018</v>
      </c>
      <c r="C31" s="119">
        <v>199.54999999999995</v>
      </c>
      <c r="D31" s="119">
        <v>204.19100000000003</v>
      </c>
      <c r="E31" s="119">
        <v>217.03400000000011</v>
      </c>
    </row>
    <row r="32" spans="1:5" x14ac:dyDescent="0.2">
      <c r="A32" s="85" t="s">
        <v>105</v>
      </c>
      <c r="B32" s="119">
        <v>3738.7829999999999</v>
      </c>
      <c r="C32" s="119">
        <v>3781.8370000000004</v>
      </c>
      <c r="D32" s="119">
        <v>3976.7289999999998</v>
      </c>
      <c r="E32" s="119">
        <v>4158.9430000000002</v>
      </c>
    </row>
    <row r="33" spans="1:5" x14ac:dyDescent="0.2">
      <c r="A33" s="78" t="s">
        <v>25</v>
      </c>
      <c r="B33" s="119">
        <v>49.747</v>
      </c>
      <c r="C33" s="119">
        <v>52.858000000000004</v>
      </c>
      <c r="D33" s="119">
        <v>47.418999999999997</v>
      </c>
      <c r="E33" s="119">
        <v>50.329000000000001</v>
      </c>
    </row>
    <row r="34" spans="1:5" x14ac:dyDescent="0.2">
      <c r="A34" s="86" t="s">
        <v>59</v>
      </c>
      <c r="B34" s="120">
        <v>49.747</v>
      </c>
      <c r="C34" s="120">
        <v>52.858000000000004</v>
      </c>
      <c r="D34" s="120">
        <v>47.418999999999997</v>
      </c>
      <c r="E34" s="120">
        <v>50.329000000000001</v>
      </c>
    </row>
    <row r="35" spans="1:5" x14ac:dyDescent="0.2">
      <c r="A35" s="84" t="s">
        <v>90</v>
      </c>
      <c r="B35" s="118">
        <f>B36+B37</f>
        <v>1015.3900000000001</v>
      </c>
      <c r="C35" s="118">
        <f t="shared" ref="C35:E35" si="5">C36+C37</f>
        <v>967.09199999999987</v>
      </c>
      <c r="D35" s="118">
        <f t="shared" si="5"/>
        <v>659.36699999999996</v>
      </c>
      <c r="E35" s="118">
        <f t="shared" si="5"/>
        <v>566.68099999999993</v>
      </c>
    </row>
    <row r="36" spans="1:5" x14ac:dyDescent="0.2">
      <c r="A36" s="76" t="s">
        <v>61</v>
      </c>
      <c r="B36" s="119">
        <v>693.39700000000016</v>
      </c>
      <c r="C36" s="119">
        <v>576.32099999999991</v>
      </c>
      <c r="D36" s="119">
        <v>512.96199999999988</v>
      </c>
      <c r="E36" s="119">
        <v>468.3359999999999</v>
      </c>
    </row>
    <row r="37" spans="1:5" x14ac:dyDescent="0.2">
      <c r="A37" s="82" t="s">
        <v>26</v>
      </c>
      <c r="B37" s="120">
        <v>321.99299999999994</v>
      </c>
      <c r="C37" s="120">
        <v>390.77100000000002</v>
      </c>
      <c r="D37" s="120">
        <v>146.40500000000003</v>
      </c>
      <c r="E37" s="120">
        <v>98.344999999999999</v>
      </c>
    </row>
    <row r="38" spans="1:5" x14ac:dyDescent="0.2">
      <c r="A38" s="79"/>
      <c r="B38" s="80"/>
      <c r="C38" s="80"/>
      <c r="D38" s="544" t="s">
        <v>91</v>
      </c>
      <c r="E38" s="544"/>
    </row>
    <row r="40" spans="1:5" x14ac:dyDescent="0.2">
      <c r="A40" s="83"/>
      <c r="B40" s="83"/>
      <c r="C40" s="83"/>
      <c r="D40" s="83"/>
      <c r="E40" s="83"/>
    </row>
    <row r="41" spans="1:5" x14ac:dyDescent="0.2">
      <c r="A41" s="83"/>
      <c r="B41" s="83"/>
      <c r="C41" s="83"/>
      <c r="D41" s="83"/>
      <c r="E41" s="83"/>
    </row>
    <row r="42" spans="1:5" x14ac:dyDescent="0.2">
      <c r="A42" s="83"/>
      <c r="B42" s="83"/>
      <c r="C42" s="83"/>
      <c r="D42" s="83"/>
      <c r="E42" s="83"/>
    </row>
    <row r="43" spans="1:5" x14ac:dyDescent="0.2">
      <c r="A43" s="83"/>
      <c r="B43" s="83"/>
      <c r="C43" s="83"/>
      <c r="D43" s="83"/>
      <c r="E43" s="83"/>
    </row>
  </sheetData>
  <mergeCells count="2">
    <mergeCell ref="A1:E1"/>
    <mergeCell ref="D38:E3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showGridLines="0" workbookViewId="0">
      <selection sqref="A1:F1"/>
    </sheetView>
  </sheetViews>
  <sheetFormatPr defaultRowHeight="12.75" x14ac:dyDescent="0.2"/>
  <cols>
    <col min="1" max="1" width="36.85546875" style="155" customWidth="1"/>
    <col min="2" max="2" width="9.140625" style="155"/>
    <col min="3" max="4" width="9.28515625" style="155" bestFit="1" customWidth="1"/>
    <col min="5" max="5" width="9.42578125" style="155" bestFit="1" customWidth="1"/>
    <col min="6" max="256" width="9.140625" style="155"/>
    <col min="257" max="257" width="36.85546875" style="155" customWidth="1"/>
    <col min="258" max="258" width="9.140625" style="155"/>
    <col min="259" max="260" width="9.28515625" style="155" bestFit="1" customWidth="1"/>
    <col min="261" max="261" width="9.42578125" style="155" bestFit="1" customWidth="1"/>
    <col min="262" max="512" width="9.140625" style="155"/>
    <col min="513" max="513" width="36.85546875" style="155" customWidth="1"/>
    <col min="514" max="514" width="9.140625" style="155"/>
    <col min="515" max="516" width="9.28515625" style="155" bestFit="1" customWidth="1"/>
    <col min="517" max="517" width="9.42578125" style="155" bestFit="1" customWidth="1"/>
    <col min="518" max="768" width="9.140625" style="155"/>
    <col min="769" max="769" width="36.85546875" style="155" customWidth="1"/>
    <col min="770" max="770" width="9.140625" style="155"/>
    <col min="771" max="772" width="9.28515625" style="155" bestFit="1" customWidth="1"/>
    <col min="773" max="773" width="9.42578125" style="155" bestFit="1" customWidth="1"/>
    <col min="774" max="1024" width="9.140625" style="155"/>
    <col min="1025" max="1025" width="36.85546875" style="155" customWidth="1"/>
    <col min="1026" max="1026" width="9.140625" style="155"/>
    <col min="1027" max="1028" width="9.28515625" style="155" bestFit="1" customWidth="1"/>
    <col min="1029" max="1029" width="9.42578125" style="155" bestFit="1" customWidth="1"/>
    <col min="1030" max="1280" width="9.140625" style="155"/>
    <col min="1281" max="1281" width="36.85546875" style="155" customWidth="1"/>
    <col min="1282" max="1282" width="9.140625" style="155"/>
    <col min="1283" max="1284" width="9.28515625" style="155" bestFit="1" customWidth="1"/>
    <col min="1285" max="1285" width="9.42578125" style="155" bestFit="1" customWidth="1"/>
    <col min="1286" max="1536" width="9.140625" style="155"/>
    <col min="1537" max="1537" width="36.85546875" style="155" customWidth="1"/>
    <col min="1538" max="1538" width="9.140625" style="155"/>
    <col min="1539" max="1540" width="9.28515625" style="155" bestFit="1" customWidth="1"/>
    <col min="1541" max="1541" width="9.42578125" style="155" bestFit="1" customWidth="1"/>
    <col min="1542" max="1792" width="9.140625" style="155"/>
    <col min="1793" max="1793" width="36.85546875" style="155" customWidth="1"/>
    <col min="1794" max="1794" width="9.140625" style="155"/>
    <col min="1795" max="1796" width="9.28515625" style="155" bestFit="1" customWidth="1"/>
    <col min="1797" max="1797" width="9.42578125" style="155" bestFit="1" customWidth="1"/>
    <col min="1798" max="2048" width="9.140625" style="155"/>
    <col min="2049" max="2049" width="36.85546875" style="155" customWidth="1"/>
    <col min="2050" max="2050" width="9.140625" style="155"/>
    <col min="2051" max="2052" width="9.28515625" style="155" bestFit="1" customWidth="1"/>
    <col min="2053" max="2053" width="9.42578125" style="155" bestFit="1" customWidth="1"/>
    <col min="2054" max="2304" width="9.140625" style="155"/>
    <col min="2305" max="2305" width="36.85546875" style="155" customWidth="1"/>
    <col min="2306" max="2306" width="9.140625" style="155"/>
    <col min="2307" max="2308" width="9.28515625" style="155" bestFit="1" customWidth="1"/>
    <col min="2309" max="2309" width="9.42578125" style="155" bestFit="1" customWidth="1"/>
    <col min="2310" max="2560" width="9.140625" style="155"/>
    <col min="2561" max="2561" width="36.85546875" style="155" customWidth="1"/>
    <col min="2562" max="2562" width="9.140625" style="155"/>
    <col min="2563" max="2564" width="9.28515625" style="155" bestFit="1" customWidth="1"/>
    <col min="2565" max="2565" width="9.42578125" style="155" bestFit="1" customWidth="1"/>
    <col min="2566" max="2816" width="9.140625" style="155"/>
    <col min="2817" max="2817" width="36.85546875" style="155" customWidth="1"/>
    <col min="2818" max="2818" width="9.140625" style="155"/>
    <col min="2819" max="2820" width="9.28515625" style="155" bestFit="1" customWidth="1"/>
    <col min="2821" max="2821" width="9.42578125" style="155" bestFit="1" customWidth="1"/>
    <col min="2822" max="3072" width="9.140625" style="155"/>
    <col min="3073" max="3073" width="36.85546875" style="155" customWidth="1"/>
    <col min="3074" max="3074" width="9.140625" style="155"/>
    <col min="3075" max="3076" width="9.28515625" style="155" bestFit="1" customWidth="1"/>
    <col min="3077" max="3077" width="9.42578125" style="155" bestFit="1" customWidth="1"/>
    <col min="3078" max="3328" width="9.140625" style="155"/>
    <col min="3329" max="3329" width="36.85546875" style="155" customWidth="1"/>
    <col min="3330" max="3330" width="9.140625" style="155"/>
    <col min="3331" max="3332" width="9.28515625" style="155" bestFit="1" customWidth="1"/>
    <col min="3333" max="3333" width="9.42578125" style="155" bestFit="1" customWidth="1"/>
    <col min="3334" max="3584" width="9.140625" style="155"/>
    <col min="3585" max="3585" width="36.85546875" style="155" customWidth="1"/>
    <col min="3586" max="3586" width="9.140625" style="155"/>
    <col min="3587" max="3588" width="9.28515625" style="155" bestFit="1" customWidth="1"/>
    <col min="3589" max="3589" width="9.42578125" style="155" bestFit="1" customWidth="1"/>
    <col min="3590" max="3840" width="9.140625" style="155"/>
    <col min="3841" max="3841" width="36.85546875" style="155" customWidth="1"/>
    <col min="3842" max="3842" width="9.140625" style="155"/>
    <col min="3843" max="3844" width="9.28515625" style="155" bestFit="1" customWidth="1"/>
    <col min="3845" max="3845" width="9.42578125" style="155" bestFit="1" customWidth="1"/>
    <col min="3846" max="4096" width="9.140625" style="155"/>
    <col min="4097" max="4097" width="36.85546875" style="155" customWidth="1"/>
    <col min="4098" max="4098" width="9.140625" style="155"/>
    <col min="4099" max="4100" width="9.28515625" style="155" bestFit="1" customWidth="1"/>
    <col min="4101" max="4101" width="9.42578125" style="155" bestFit="1" customWidth="1"/>
    <col min="4102" max="4352" width="9.140625" style="155"/>
    <col min="4353" max="4353" width="36.85546875" style="155" customWidth="1"/>
    <col min="4354" max="4354" width="9.140625" style="155"/>
    <col min="4355" max="4356" width="9.28515625" style="155" bestFit="1" customWidth="1"/>
    <col min="4357" max="4357" width="9.42578125" style="155" bestFit="1" customWidth="1"/>
    <col min="4358" max="4608" width="9.140625" style="155"/>
    <col min="4609" max="4609" width="36.85546875" style="155" customWidth="1"/>
    <col min="4610" max="4610" width="9.140625" style="155"/>
    <col min="4611" max="4612" width="9.28515625" style="155" bestFit="1" customWidth="1"/>
    <col min="4613" max="4613" width="9.42578125" style="155" bestFit="1" customWidth="1"/>
    <col min="4614" max="4864" width="9.140625" style="155"/>
    <col min="4865" max="4865" width="36.85546875" style="155" customWidth="1"/>
    <col min="4866" max="4866" width="9.140625" style="155"/>
    <col min="4867" max="4868" width="9.28515625" style="155" bestFit="1" customWidth="1"/>
    <col min="4869" max="4869" width="9.42578125" style="155" bestFit="1" customWidth="1"/>
    <col min="4870" max="5120" width="9.140625" style="155"/>
    <col min="5121" max="5121" width="36.85546875" style="155" customWidth="1"/>
    <col min="5122" max="5122" width="9.140625" style="155"/>
    <col min="5123" max="5124" width="9.28515625" style="155" bestFit="1" customWidth="1"/>
    <col min="5125" max="5125" width="9.42578125" style="155" bestFit="1" customWidth="1"/>
    <col min="5126" max="5376" width="9.140625" style="155"/>
    <col min="5377" max="5377" width="36.85546875" style="155" customWidth="1"/>
    <col min="5378" max="5378" width="9.140625" style="155"/>
    <col min="5379" max="5380" width="9.28515625" style="155" bestFit="1" customWidth="1"/>
    <col min="5381" max="5381" width="9.42578125" style="155" bestFit="1" customWidth="1"/>
    <col min="5382" max="5632" width="9.140625" style="155"/>
    <col min="5633" max="5633" width="36.85546875" style="155" customWidth="1"/>
    <col min="5634" max="5634" width="9.140625" style="155"/>
    <col min="5635" max="5636" width="9.28515625" style="155" bestFit="1" customWidth="1"/>
    <col min="5637" max="5637" width="9.42578125" style="155" bestFit="1" customWidth="1"/>
    <col min="5638" max="5888" width="9.140625" style="155"/>
    <col min="5889" max="5889" width="36.85546875" style="155" customWidth="1"/>
    <col min="5890" max="5890" width="9.140625" style="155"/>
    <col min="5891" max="5892" width="9.28515625" style="155" bestFit="1" customWidth="1"/>
    <col min="5893" max="5893" width="9.42578125" style="155" bestFit="1" customWidth="1"/>
    <col min="5894" max="6144" width="9.140625" style="155"/>
    <col min="6145" max="6145" width="36.85546875" style="155" customWidth="1"/>
    <col min="6146" max="6146" width="9.140625" style="155"/>
    <col min="6147" max="6148" width="9.28515625" style="155" bestFit="1" customWidth="1"/>
    <col min="6149" max="6149" width="9.42578125" style="155" bestFit="1" customWidth="1"/>
    <col min="6150" max="6400" width="9.140625" style="155"/>
    <col min="6401" max="6401" width="36.85546875" style="155" customWidth="1"/>
    <col min="6402" max="6402" width="9.140625" style="155"/>
    <col min="6403" max="6404" width="9.28515625" style="155" bestFit="1" customWidth="1"/>
    <col min="6405" max="6405" width="9.42578125" style="155" bestFit="1" customWidth="1"/>
    <col min="6406" max="6656" width="9.140625" style="155"/>
    <col min="6657" max="6657" width="36.85546875" style="155" customWidth="1"/>
    <col min="6658" max="6658" width="9.140625" style="155"/>
    <col min="6659" max="6660" width="9.28515625" style="155" bestFit="1" customWidth="1"/>
    <col min="6661" max="6661" width="9.42578125" style="155" bestFit="1" customWidth="1"/>
    <col min="6662" max="6912" width="9.140625" style="155"/>
    <col min="6913" max="6913" width="36.85546875" style="155" customWidth="1"/>
    <col min="6914" max="6914" width="9.140625" style="155"/>
    <col min="6915" max="6916" width="9.28515625" style="155" bestFit="1" customWidth="1"/>
    <col min="6917" max="6917" width="9.42578125" style="155" bestFit="1" customWidth="1"/>
    <col min="6918" max="7168" width="9.140625" style="155"/>
    <col min="7169" max="7169" width="36.85546875" style="155" customWidth="1"/>
    <col min="7170" max="7170" width="9.140625" style="155"/>
    <col min="7171" max="7172" width="9.28515625" style="155" bestFit="1" customWidth="1"/>
    <col min="7173" max="7173" width="9.42578125" style="155" bestFit="1" customWidth="1"/>
    <col min="7174" max="7424" width="9.140625" style="155"/>
    <col min="7425" max="7425" width="36.85546875" style="155" customWidth="1"/>
    <col min="7426" max="7426" width="9.140625" style="155"/>
    <col min="7427" max="7428" width="9.28515625" style="155" bestFit="1" customWidth="1"/>
    <col min="7429" max="7429" width="9.42578125" style="155" bestFit="1" customWidth="1"/>
    <col min="7430" max="7680" width="9.140625" style="155"/>
    <col min="7681" max="7681" width="36.85546875" style="155" customWidth="1"/>
    <col min="7682" max="7682" width="9.140625" style="155"/>
    <col min="7683" max="7684" width="9.28515625" style="155" bestFit="1" customWidth="1"/>
    <col min="7685" max="7685" width="9.42578125" style="155" bestFit="1" customWidth="1"/>
    <col min="7686" max="7936" width="9.140625" style="155"/>
    <col min="7937" max="7937" width="36.85546875" style="155" customWidth="1"/>
    <col min="7938" max="7938" width="9.140625" style="155"/>
    <col min="7939" max="7940" width="9.28515625" style="155" bestFit="1" customWidth="1"/>
    <col min="7941" max="7941" width="9.42578125" style="155" bestFit="1" customWidth="1"/>
    <col min="7942" max="8192" width="9.140625" style="155"/>
    <col min="8193" max="8193" width="36.85546875" style="155" customWidth="1"/>
    <col min="8194" max="8194" width="9.140625" style="155"/>
    <col min="8195" max="8196" width="9.28515625" style="155" bestFit="1" customWidth="1"/>
    <col min="8197" max="8197" width="9.42578125" style="155" bestFit="1" customWidth="1"/>
    <col min="8198" max="8448" width="9.140625" style="155"/>
    <col min="8449" max="8449" width="36.85546875" style="155" customWidth="1"/>
    <col min="8450" max="8450" width="9.140625" style="155"/>
    <col min="8451" max="8452" width="9.28515625" style="155" bestFit="1" customWidth="1"/>
    <col min="8453" max="8453" width="9.42578125" style="155" bestFit="1" customWidth="1"/>
    <col min="8454" max="8704" width="9.140625" style="155"/>
    <col min="8705" max="8705" width="36.85546875" style="155" customWidth="1"/>
    <col min="8706" max="8706" width="9.140625" style="155"/>
    <col min="8707" max="8708" width="9.28515625" style="155" bestFit="1" customWidth="1"/>
    <col min="8709" max="8709" width="9.42578125" style="155" bestFit="1" customWidth="1"/>
    <col min="8710" max="8960" width="9.140625" style="155"/>
    <col min="8961" max="8961" width="36.85546875" style="155" customWidth="1"/>
    <col min="8962" max="8962" width="9.140625" style="155"/>
    <col min="8963" max="8964" width="9.28515625" style="155" bestFit="1" customWidth="1"/>
    <col min="8965" max="8965" width="9.42578125" style="155" bestFit="1" customWidth="1"/>
    <col min="8966" max="9216" width="9.140625" style="155"/>
    <col min="9217" max="9217" width="36.85546875" style="155" customWidth="1"/>
    <col min="9218" max="9218" width="9.140625" style="155"/>
    <col min="9219" max="9220" width="9.28515625" style="155" bestFit="1" customWidth="1"/>
    <col min="9221" max="9221" width="9.42578125" style="155" bestFit="1" customWidth="1"/>
    <col min="9222" max="9472" width="9.140625" style="155"/>
    <col min="9473" max="9473" width="36.85546875" style="155" customWidth="1"/>
    <col min="9474" max="9474" width="9.140625" style="155"/>
    <col min="9475" max="9476" width="9.28515625" style="155" bestFit="1" customWidth="1"/>
    <col min="9477" max="9477" width="9.42578125" style="155" bestFit="1" customWidth="1"/>
    <col min="9478" max="9728" width="9.140625" style="155"/>
    <col min="9729" max="9729" width="36.85546875" style="155" customWidth="1"/>
    <col min="9730" max="9730" width="9.140625" style="155"/>
    <col min="9731" max="9732" width="9.28515625" style="155" bestFit="1" customWidth="1"/>
    <col min="9733" max="9733" width="9.42578125" style="155" bestFit="1" customWidth="1"/>
    <col min="9734" max="9984" width="9.140625" style="155"/>
    <col min="9985" max="9985" width="36.85546875" style="155" customWidth="1"/>
    <col min="9986" max="9986" width="9.140625" style="155"/>
    <col min="9987" max="9988" width="9.28515625" style="155" bestFit="1" customWidth="1"/>
    <col min="9989" max="9989" width="9.42578125" style="155" bestFit="1" customWidth="1"/>
    <col min="9990" max="10240" width="9.140625" style="155"/>
    <col min="10241" max="10241" width="36.85546875" style="155" customWidth="1"/>
    <col min="10242" max="10242" width="9.140625" style="155"/>
    <col min="10243" max="10244" width="9.28515625" style="155" bestFit="1" customWidth="1"/>
    <col min="10245" max="10245" width="9.42578125" style="155" bestFit="1" customWidth="1"/>
    <col min="10246" max="10496" width="9.140625" style="155"/>
    <col min="10497" max="10497" width="36.85546875" style="155" customWidth="1"/>
    <col min="10498" max="10498" width="9.140625" style="155"/>
    <col min="10499" max="10500" width="9.28515625" style="155" bestFit="1" customWidth="1"/>
    <col min="10501" max="10501" width="9.42578125" style="155" bestFit="1" customWidth="1"/>
    <col min="10502" max="10752" width="9.140625" style="155"/>
    <col min="10753" max="10753" width="36.85546875" style="155" customWidth="1"/>
    <col min="10754" max="10754" width="9.140625" style="155"/>
    <col min="10755" max="10756" width="9.28515625" style="155" bestFit="1" customWidth="1"/>
    <col min="10757" max="10757" width="9.42578125" style="155" bestFit="1" customWidth="1"/>
    <col min="10758" max="11008" width="9.140625" style="155"/>
    <col min="11009" max="11009" width="36.85546875" style="155" customWidth="1"/>
    <col min="11010" max="11010" width="9.140625" style="155"/>
    <col min="11011" max="11012" width="9.28515625" style="155" bestFit="1" customWidth="1"/>
    <col min="11013" max="11013" width="9.42578125" style="155" bestFit="1" customWidth="1"/>
    <col min="11014" max="11264" width="9.140625" style="155"/>
    <col min="11265" max="11265" width="36.85546875" style="155" customWidth="1"/>
    <col min="11266" max="11266" width="9.140625" style="155"/>
    <col min="11267" max="11268" width="9.28515625" style="155" bestFit="1" customWidth="1"/>
    <col min="11269" max="11269" width="9.42578125" style="155" bestFit="1" customWidth="1"/>
    <col min="11270" max="11520" width="9.140625" style="155"/>
    <col min="11521" max="11521" width="36.85546875" style="155" customWidth="1"/>
    <col min="11522" max="11522" width="9.140625" style="155"/>
    <col min="11523" max="11524" width="9.28515625" style="155" bestFit="1" customWidth="1"/>
    <col min="11525" max="11525" width="9.42578125" style="155" bestFit="1" customWidth="1"/>
    <col min="11526" max="11776" width="9.140625" style="155"/>
    <col min="11777" max="11777" width="36.85546875" style="155" customWidth="1"/>
    <col min="11778" max="11778" width="9.140625" style="155"/>
    <col min="11779" max="11780" width="9.28515625" style="155" bestFit="1" customWidth="1"/>
    <col min="11781" max="11781" width="9.42578125" style="155" bestFit="1" customWidth="1"/>
    <col min="11782" max="12032" width="9.140625" style="155"/>
    <col min="12033" max="12033" width="36.85546875" style="155" customWidth="1"/>
    <col min="12034" max="12034" width="9.140625" style="155"/>
    <col min="12035" max="12036" width="9.28515625" style="155" bestFit="1" customWidth="1"/>
    <col min="12037" max="12037" width="9.42578125" style="155" bestFit="1" customWidth="1"/>
    <col min="12038" max="12288" width="9.140625" style="155"/>
    <col min="12289" max="12289" width="36.85546875" style="155" customWidth="1"/>
    <col min="12290" max="12290" width="9.140625" style="155"/>
    <col min="12291" max="12292" width="9.28515625" style="155" bestFit="1" customWidth="1"/>
    <col min="12293" max="12293" width="9.42578125" style="155" bestFit="1" customWidth="1"/>
    <col min="12294" max="12544" width="9.140625" style="155"/>
    <col min="12545" max="12545" width="36.85546875" style="155" customWidth="1"/>
    <col min="12546" max="12546" width="9.140625" style="155"/>
    <col min="12547" max="12548" width="9.28515625" style="155" bestFit="1" customWidth="1"/>
    <col min="12549" max="12549" width="9.42578125" style="155" bestFit="1" customWidth="1"/>
    <col min="12550" max="12800" width="9.140625" style="155"/>
    <col min="12801" max="12801" width="36.85546875" style="155" customWidth="1"/>
    <col min="12802" max="12802" width="9.140625" style="155"/>
    <col min="12803" max="12804" width="9.28515625" style="155" bestFit="1" customWidth="1"/>
    <col min="12805" max="12805" width="9.42578125" style="155" bestFit="1" customWidth="1"/>
    <col min="12806" max="13056" width="9.140625" style="155"/>
    <col min="13057" max="13057" width="36.85546875" style="155" customWidth="1"/>
    <col min="13058" max="13058" width="9.140625" style="155"/>
    <col min="13059" max="13060" width="9.28515625" style="155" bestFit="1" customWidth="1"/>
    <col min="13061" max="13061" width="9.42578125" style="155" bestFit="1" customWidth="1"/>
    <col min="13062" max="13312" width="9.140625" style="155"/>
    <col min="13313" max="13313" width="36.85546875" style="155" customWidth="1"/>
    <col min="13314" max="13314" width="9.140625" style="155"/>
    <col min="13315" max="13316" width="9.28515625" style="155" bestFit="1" customWidth="1"/>
    <col min="13317" max="13317" width="9.42578125" style="155" bestFit="1" customWidth="1"/>
    <col min="13318" max="13568" width="9.140625" style="155"/>
    <col min="13569" max="13569" width="36.85546875" style="155" customWidth="1"/>
    <col min="13570" max="13570" width="9.140625" style="155"/>
    <col min="13571" max="13572" width="9.28515625" style="155" bestFit="1" customWidth="1"/>
    <col min="13573" max="13573" width="9.42578125" style="155" bestFit="1" customWidth="1"/>
    <col min="13574" max="13824" width="9.140625" style="155"/>
    <col min="13825" max="13825" width="36.85546875" style="155" customWidth="1"/>
    <col min="13826" max="13826" width="9.140625" style="155"/>
    <col min="13827" max="13828" width="9.28515625" style="155" bestFit="1" customWidth="1"/>
    <col min="13829" max="13829" width="9.42578125" style="155" bestFit="1" customWidth="1"/>
    <col min="13830" max="14080" width="9.140625" style="155"/>
    <col min="14081" max="14081" width="36.85546875" style="155" customWidth="1"/>
    <col min="14082" max="14082" width="9.140625" style="155"/>
    <col min="14083" max="14084" width="9.28515625" style="155" bestFit="1" customWidth="1"/>
    <col min="14085" max="14085" width="9.42578125" style="155" bestFit="1" customWidth="1"/>
    <col min="14086" max="14336" width="9.140625" style="155"/>
    <col min="14337" max="14337" width="36.85546875" style="155" customWidth="1"/>
    <col min="14338" max="14338" width="9.140625" style="155"/>
    <col min="14339" max="14340" width="9.28515625" style="155" bestFit="1" customWidth="1"/>
    <col min="14341" max="14341" width="9.42578125" style="155" bestFit="1" customWidth="1"/>
    <col min="14342" max="14592" width="9.140625" style="155"/>
    <col min="14593" max="14593" width="36.85546875" style="155" customWidth="1"/>
    <col min="14594" max="14594" width="9.140625" style="155"/>
    <col min="14595" max="14596" width="9.28515625" style="155" bestFit="1" customWidth="1"/>
    <col min="14597" max="14597" width="9.42578125" style="155" bestFit="1" customWidth="1"/>
    <col min="14598" max="14848" width="9.140625" style="155"/>
    <col min="14849" max="14849" width="36.85546875" style="155" customWidth="1"/>
    <col min="14850" max="14850" width="9.140625" style="155"/>
    <col min="14851" max="14852" width="9.28515625" style="155" bestFit="1" customWidth="1"/>
    <col min="14853" max="14853" width="9.42578125" style="155" bestFit="1" customWidth="1"/>
    <col min="14854" max="15104" width="9.140625" style="155"/>
    <col min="15105" max="15105" width="36.85546875" style="155" customWidth="1"/>
    <col min="15106" max="15106" width="9.140625" style="155"/>
    <col min="15107" max="15108" width="9.28515625" style="155" bestFit="1" customWidth="1"/>
    <col min="15109" max="15109" width="9.42578125" style="155" bestFit="1" customWidth="1"/>
    <col min="15110" max="15360" width="9.140625" style="155"/>
    <col min="15361" max="15361" width="36.85546875" style="155" customWidth="1"/>
    <col min="15362" max="15362" width="9.140625" style="155"/>
    <col min="15363" max="15364" width="9.28515625" style="155" bestFit="1" customWidth="1"/>
    <col min="15365" max="15365" width="9.42578125" style="155" bestFit="1" customWidth="1"/>
    <col min="15366" max="15616" width="9.140625" style="155"/>
    <col min="15617" max="15617" width="36.85546875" style="155" customWidth="1"/>
    <col min="15618" max="15618" width="9.140625" style="155"/>
    <col min="15619" max="15620" width="9.28515625" style="155" bestFit="1" customWidth="1"/>
    <col min="15621" max="15621" width="9.42578125" style="155" bestFit="1" customWidth="1"/>
    <col min="15622" max="15872" width="9.140625" style="155"/>
    <col min="15873" max="15873" width="36.85546875" style="155" customWidth="1"/>
    <col min="15874" max="15874" width="9.140625" style="155"/>
    <col min="15875" max="15876" width="9.28515625" style="155" bestFit="1" customWidth="1"/>
    <col min="15877" max="15877" width="9.42578125" style="155" bestFit="1" customWidth="1"/>
    <col min="15878" max="16128" width="9.140625" style="155"/>
    <col min="16129" max="16129" width="36.85546875" style="155" customWidth="1"/>
    <col min="16130" max="16130" width="9.140625" style="155"/>
    <col min="16131" max="16132" width="9.28515625" style="155" bestFit="1" customWidth="1"/>
    <col min="16133" max="16133" width="9.42578125" style="155" bestFit="1" customWidth="1"/>
    <col min="16134" max="16384" width="9.140625" style="155"/>
  </cols>
  <sheetData>
    <row r="1" spans="1:6" ht="15" customHeight="1" x14ac:dyDescent="0.2">
      <c r="A1" s="545" t="s">
        <v>345</v>
      </c>
      <c r="B1" s="545"/>
      <c r="C1" s="545"/>
      <c r="D1" s="545"/>
      <c r="E1" s="545"/>
      <c r="F1" s="545"/>
    </row>
    <row r="2" spans="1:6" ht="15" customHeight="1" x14ac:dyDescent="0.2">
      <c r="A2" s="301"/>
      <c r="B2" s="302" t="s">
        <v>346</v>
      </c>
      <c r="C2" s="302" t="s">
        <v>194</v>
      </c>
      <c r="D2" s="302" t="s">
        <v>347</v>
      </c>
      <c r="E2" s="302" t="s">
        <v>348</v>
      </c>
      <c r="F2" s="302" t="s">
        <v>349</v>
      </c>
    </row>
    <row r="3" spans="1:6" x14ac:dyDescent="0.2">
      <c r="A3" s="303" t="s">
        <v>350</v>
      </c>
      <c r="B3" s="304">
        <f>-2477014</f>
        <v>-2477014</v>
      </c>
      <c r="C3" s="304">
        <v>-2353824</v>
      </c>
      <c r="D3" s="304">
        <v>-2510230</v>
      </c>
      <c r="E3" s="304">
        <v>-2021213</v>
      </c>
      <c r="F3" s="304">
        <v>-1581471</v>
      </c>
    </row>
    <row r="4" spans="1:6" x14ac:dyDescent="0.2">
      <c r="A4" s="303" t="s">
        <v>351</v>
      </c>
      <c r="B4" s="305">
        <f>SUM(B5:B27)</f>
        <v>482096</v>
      </c>
      <c r="C4" s="305">
        <f>SUM(C5:C27)</f>
        <v>353430</v>
      </c>
      <c r="D4" s="305">
        <f>SUM(D5:D27)</f>
        <v>355332</v>
      </c>
      <c r="E4" s="305">
        <f>SUM(E5:E27)</f>
        <v>392815</v>
      </c>
      <c r="F4" s="305">
        <f>SUM(F5:F27)</f>
        <v>489485</v>
      </c>
    </row>
    <row r="5" spans="1:6" x14ac:dyDescent="0.2">
      <c r="A5" s="306" t="s">
        <v>352</v>
      </c>
      <c r="B5" s="307">
        <v>121791</v>
      </c>
      <c r="C5" s="308">
        <v>22357</v>
      </c>
      <c r="D5" s="308">
        <v>52176</v>
      </c>
      <c r="E5" s="308">
        <v>52122</v>
      </c>
      <c r="F5" s="308">
        <v>123981</v>
      </c>
    </row>
    <row r="6" spans="1:6" x14ac:dyDescent="0.2">
      <c r="A6" s="306" t="s">
        <v>353</v>
      </c>
      <c r="B6" s="307">
        <v>50975</v>
      </c>
      <c r="C6" s="308">
        <v>15019</v>
      </c>
      <c r="D6" s="308">
        <v>6681</v>
      </c>
      <c r="E6" s="308">
        <v>17242</v>
      </c>
      <c r="F6" s="308">
        <v>37400</v>
      </c>
    </row>
    <row r="7" spans="1:6" x14ac:dyDescent="0.2">
      <c r="A7" s="306" t="s">
        <v>354</v>
      </c>
      <c r="B7" s="307">
        <v>41034</v>
      </c>
      <c r="C7" s="308">
        <v>44340</v>
      </c>
      <c r="D7" s="308">
        <v>23167</v>
      </c>
      <c r="E7" s="308">
        <v>25435</v>
      </c>
      <c r="F7" s="308">
        <v>23533</v>
      </c>
    </row>
    <row r="8" spans="1:6" x14ac:dyDescent="0.2">
      <c r="A8" s="306" t="s">
        <v>355</v>
      </c>
      <c r="B8" s="307">
        <v>5167</v>
      </c>
      <c r="C8" s="308">
        <v>28317</v>
      </c>
      <c r="D8" s="308">
        <v>8529</v>
      </c>
      <c r="E8" s="308">
        <v>10355</v>
      </c>
      <c r="F8" s="308">
        <v>12152</v>
      </c>
    </row>
    <row r="9" spans="1:6" x14ac:dyDescent="0.2">
      <c r="A9" s="306" t="s">
        <v>356</v>
      </c>
      <c r="B9" s="307">
        <v>145028</v>
      </c>
      <c r="C9" s="308">
        <v>128192</v>
      </c>
      <c r="D9" s="308">
        <v>150021</v>
      </c>
      <c r="E9" s="308">
        <v>170238</v>
      </c>
      <c r="F9" s="308">
        <v>170238</v>
      </c>
    </row>
    <row r="10" spans="1:6" x14ac:dyDescent="0.2">
      <c r="A10" s="306" t="s">
        <v>357</v>
      </c>
      <c r="B10" s="307">
        <v>-147325</v>
      </c>
      <c r="C10" s="308">
        <v>-15795</v>
      </c>
      <c r="D10" s="308">
        <v>-11417</v>
      </c>
      <c r="E10" s="308">
        <v>-5172</v>
      </c>
      <c r="F10" s="308">
        <v>-4447</v>
      </c>
    </row>
    <row r="11" spans="1:6" x14ac:dyDescent="0.2">
      <c r="A11" s="306" t="s">
        <v>358</v>
      </c>
      <c r="B11" s="307">
        <v>23104</v>
      </c>
      <c r="C11" s="308">
        <v>39126</v>
      </c>
      <c r="D11" s="308">
        <v>38943</v>
      </c>
      <c r="E11" s="308">
        <v>38953</v>
      </c>
      <c r="F11" s="308">
        <v>38953</v>
      </c>
    </row>
    <row r="12" spans="1:6" x14ac:dyDescent="0.2">
      <c r="A12" s="306" t="s">
        <v>359</v>
      </c>
      <c r="B12" s="307">
        <v>93326</v>
      </c>
      <c r="C12" s="308">
        <v>81553</v>
      </c>
      <c r="D12" s="308">
        <v>80167</v>
      </c>
      <c r="E12" s="308">
        <v>80282</v>
      </c>
      <c r="F12" s="308">
        <v>80417</v>
      </c>
    </row>
    <row r="13" spans="1:6" x14ac:dyDescent="0.2">
      <c r="A13" s="306" t="s">
        <v>360</v>
      </c>
      <c r="B13" s="307">
        <v>2833</v>
      </c>
      <c r="C13" s="308">
        <v>185</v>
      </c>
      <c r="D13" s="308">
        <v>39</v>
      </c>
      <c r="E13" s="308">
        <v>246</v>
      </c>
      <c r="F13" s="308">
        <v>909</v>
      </c>
    </row>
    <row r="14" spans="1:6" x14ac:dyDescent="0.2">
      <c r="A14" s="306" t="s">
        <v>361</v>
      </c>
      <c r="B14" s="307">
        <v>9931</v>
      </c>
      <c r="C14" s="308">
        <v>7824</v>
      </c>
      <c r="D14" s="308">
        <v>5259</v>
      </c>
      <c r="E14" s="308">
        <v>5259</v>
      </c>
      <c r="F14" s="308">
        <v>5853</v>
      </c>
    </row>
    <row r="15" spans="1:6" x14ac:dyDescent="0.2">
      <c r="A15" s="309" t="s">
        <v>362</v>
      </c>
      <c r="B15" s="307">
        <v>5096</v>
      </c>
      <c r="C15" s="308">
        <v>2680</v>
      </c>
      <c r="D15" s="308">
        <v>1817</v>
      </c>
      <c r="E15" s="308">
        <v>157</v>
      </c>
      <c r="F15" s="308">
        <v>122</v>
      </c>
    </row>
    <row r="16" spans="1:6" x14ac:dyDescent="0.2">
      <c r="A16" s="306" t="s">
        <v>363</v>
      </c>
      <c r="B16" s="307">
        <v>49235</v>
      </c>
      <c r="C16" s="308">
        <v>1</v>
      </c>
      <c r="D16" s="308">
        <v>100</v>
      </c>
      <c r="E16" s="308">
        <v>101</v>
      </c>
      <c r="F16" s="308">
        <v>101</v>
      </c>
    </row>
    <row r="17" spans="1:6" x14ac:dyDescent="0.2">
      <c r="A17" s="306" t="s">
        <v>364</v>
      </c>
      <c r="B17" s="307">
        <v>3326</v>
      </c>
      <c r="C17" s="308">
        <v>1072</v>
      </c>
      <c r="D17" s="308">
        <v>730</v>
      </c>
      <c r="E17" s="308">
        <v>285</v>
      </c>
      <c r="F17" s="308">
        <v>24</v>
      </c>
    </row>
    <row r="18" spans="1:6" x14ac:dyDescent="0.2">
      <c r="A18" s="306" t="s">
        <v>365</v>
      </c>
      <c r="B18" s="307">
        <v>-2</v>
      </c>
      <c r="C18" s="308">
        <v>434</v>
      </c>
      <c r="D18" s="308">
        <v>175</v>
      </c>
      <c r="E18" s="308">
        <v>175</v>
      </c>
      <c r="F18" s="308">
        <v>175</v>
      </c>
    </row>
    <row r="19" spans="1:6" x14ac:dyDescent="0.2">
      <c r="A19" s="306" t="s">
        <v>366</v>
      </c>
      <c r="B19" s="307">
        <v>77</v>
      </c>
      <c r="C19" s="308">
        <v>-12</v>
      </c>
      <c r="D19" s="308">
        <v>-5</v>
      </c>
      <c r="E19" s="308">
        <v>4</v>
      </c>
      <c r="F19" s="308">
        <v>4</v>
      </c>
    </row>
    <row r="20" spans="1:6" x14ac:dyDescent="0.2">
      <c r="A20" s="306" t="s">
        <v>367</v>
      </c>
      <c r="B20" s="307">
        <v>-238</v>
      </c>
      <c r="C20" s="308">
        <v>50</v>
      </c>
      <c r="D20" s="308">
        <v>0</v>
      </c>
      <c r="E20" s="308">
        <v>0</v>
      </c>
      <c r="F20" s="308"/>
    </row>
    <row r="21" spans="1:6" x14ac:dyDescent="0.2">
      <c r="A21" s="310" t="s">
        <v>368</v>
      </c>
      <c r="B21" s="307">
        <v>214</v>
      </c>
      <c r="C21" s="308">
        <v>60</v>
      </c>
      <c r="D21" s="308">
        <v>5</v>
      </c>
      <c r="E21" s="308">
        <v>-4</v>
      </c>
      <c r="F21" s="308">
        <v>7</v>
      </c>
    </row>
    <row r="22" spans="1:6" x14ac:dyDescent="0.2">
      <c r="A22" s="310" t="s">
        <v>369</v>
      </c>
      <c r="B22" s="307">
        <v>58251</v>
      </c>
      <c r="C22" s="308" t="s">
        <v>370</v>
      </c>
      <c r="D22" s="308">
        <v>0</v>
      </c>
      <c r="E22" s="308">
        <v>0</v>
      </c>
      <c r="F22" s="308">
        <v>0</v>
      </c>
    </row>
    <row r="23" spans="1:6" x14ac:dyDescent="0.2">
      <c r="A23" s="310" t="s">
        <v>0</v>
      </c>
      <c r="B23" s="307">
        <v>143</v>
      </c>
      <c r="C23" s="308" t="s">
        <v>370</v>
      </c>
      <c r="D23" s="308" t="s">
        <v>370</v>
      </c>
      <c r="E23" s="308" t="s">
        <v>370</v>
      </c>
      <c r="F23" s="308" t="s">
        <v>370</v>
      </c>
    </row>
    <row r="24" spans="1:6" x14ac:dyDescent="0.2">
      <c r="A24" s="310" t="s">
        <v>371</v>
      </c>
      <c r="B24" s="307">
        <v>-21</v>
      </c>
      <c r="C24" s="308" t="s">
        <v>370</v>
      </c>
      <c r="D24" s="308" t="s">
        <v>370</v>
      </c>
      <c r="E24" s="308" t="s">
        <v>370</v>
      </c>
      <c r="F24" s="308" t="s">
        <v>370</v>
      </c>
    </row>
    <row r="25" spans="1:6" x14ac:dyDescent="0.2">
      <c r="A25" s="310" t="s">
        <v>372</v>
      </c>
      <c r="B25" s="307">
        <v>-1</v>
      </c>
      <c r="C25" s="308" t="s">
        <v>370</v>
      </c>
      <c r="D25" s="308" t="s">
        <v>370</v>
      </c>
      <c r="E25" s="308" t="s">
        <v>370</v>
      </c>
      <c r="F25" s="308" t="s">
        <v>370</v>
      </c>
    </row>
    <row r="26" spans="1:6" x14ac:dyDescent="0.2">
      <c r="A26" s="310" t="s">
        <v>373</v>
      </c>
      <c r="B26" s="307">
        <v>-371</v>
      </c>
      <c r="C26" s="308" t="s">
        <v>370</v>
      </c>
      <c r="D26" s="308" t="s">
        <v>370</v>
      </c>
      <c r="E26" s="308" t="s">
        <v>370</v>
      </c>
      <c r="F26" s="308" t="s">
        <v>370</v>
      </c>
    </row>
    <row r="27" spans="1:6" ht="13.5" thickBot="1" x14ac:dyDescent="0.25">
      <c r="A27" s="306" t="s">
        <v>374</v>
      </c>
      <c r="B27" s="307">
        <f>23951-5012+1392+192</f>
        <v>20523</v>
      </c>
      <c r="C27" s="308">
        <v>-1973</v>
      </c>
      <c r="D27" s="308">
        <v>-1055</v>
      </c>
      <c r="E27" s="308">
        <v>-2863</v>
      </c>
      <c r="F27" s="308">
        <v>63</v>
      </c>
    </row>
    <row r="28" spans="1:6" x14ac:dyDescent="0.2">
      <c r="A28" s="311" t="s">
        <v>375</v>
      </c>
      <c r="B28" s="312">
        <f>B3+B4</f>
        <v>-1994918</v>
      </c>
      <c r="C28" s="312">
        <f>C3+C4</f>
        <v>-2000394</v>
      </c>
      <c r="D28" s="312">
        <f>D3+D4</f>
        <v>-2154898</v>
      </c>
      <c r="E28" s="312">
        <f>E3+E4</f>
        <v>-1628398</v>
      </c>
      <c r="F28" s="312">
        <f>F3+F4</f>
        <v>-1091986</v>
      </c>
    </row>
    <row r="29" spans="1:6" x14ac:dyDescent="0.2">
      <c r="A29" s="313" t="s">
        <v>376</v>
      </c>
      <c r="B29" s="314">
        <f>B28/1000/B30*100</f>
        <v>-2.765568956370005</v>
      </c>
      <c r="C29" s="314">
        <f>C28/1000/C30*100</f>
        <v>-2.64</v>
      </c>
      <c r="D29" s="314">
        <f>D28/1000/D30*100</f>
        <v>-2.7702653538458377</v>
      </c>
      <c r="E29" s="314">
        <f>E28/1000/E30*100</f>
        <v>-1.9929065949330373</v>
      </c>
      <c r="F29" s="314">
        <f>F28/1000/F30*100</f>
        <v>-1.2666537525098509</v>
      </c>
    </row>
    <row r="30" spans="1:6" x14ac:dyDescent="0.2">
      <c r="A30" s="315" t="s">
        <v>377</v>
      </c>
      <c r="B30" s="316">
        <v>72134.09</v>
      </c>
      <c r="C30" s="317">
        <v>75772.5</v>
      </c>
      <c r="D30" s="317">
        <v>77786.7</v>
      </c>
      <c r="E30" s="317">
        <v>81709.7</v>
      </c>
      <c r="F30" s="317">
        <v>86210.3</v>
      </c>
    </row>
    <row r="31" spans="1:6" x14ac:dyDescent="0.2">
      <c r="A31" s="318" t="s">
        <v>378</v>
      </c>
      <c r="E31" s="319"/>
      <c r="F31" s="320" t="s">
        <v>91</v>
      </c>
    </row>
    <row r="33" spans="1:1" x14ac:dyDescent="0.2">
      <c r="A33" s="321"/>
    </row>
    <row r="34" spans="1:1" x14ac:dyDescent="0.2">
      <c r="A34" s="321"/>
    </row>
    <row r="35" spans="1:1" x14ac:dyDescent="0.2">
      <c r="A35" s="321"/>
    </row>
    <row r="37" spans="1:1" x14ac:dyDescent="0.2">
      <c r="A37" s="321"/>
    </row>
    <row r="38" spans="1:1" x14ac:dyDescent="0.2">
      <c r="A38" s="321"/>
    </row>
    <row r="39" spans="1:1" x14ac:dyDescent="0.2">
      <c r="A39" s="321"/>
    </row>
    <row r="40" spans="1:1" x14ac:dyDescent="0.2">
      <c r="A40" s="321"/>
    </row>
    <row r="41" spans="1:1" x14ac:dyDescent="0.2">
      <c r="A41" s="321"/>
    </row>
    <row r="43" spans="1:1" x14ac:dyDescent="0.2">
      <c r="A43" s="321"/>
    </row>
    <row r="44" spans="1:1" x14ac:dyDescent="0.2">
      <c r="A44" s="321"/>
    </row>
    <row r="45" spans="1:1" x14ac:dyDescent="0.2">
      <c r="A45" s="321"/>
    </row>
    <row r="46" spans="1:1" x14ac:dyDescent="0.2">
      <c r="A46" s="321"/>
    </row>
    <row r="49" spans="1:1" x14ac:dyDescent="0.2">
      <c r="A49" s="321"/>
    </row>
    <row r="50" spans="1:1" x14ac:dyDescent="0.2">
      <c r="A50" s="321"/>
    </row>
    <row r="51" spans="1:1" x14ac:dyDescent="0.2">
      <c r="A51" s="321"/>
    </row>
    <row r="52" spans="1:1" x14ac:dyDescent="0.2">
      <c r="A52" s="321"/>
    </row>
    <row r="53" spans="1:1" x14ac:dyDescent="0.2">
      <c r="A53" s="321"/>
    </row>
    <row r="61" spans="1:1" x14ac:dyDescent="0.2">
      <c r="A61" s="321"/>
    </row>
    <row r="62" spans="1:1" x14ac:dyDescent="0.2">
      <c r="A62" s="321"/>
    </row>
    <row r="63" spans="1:1" x14ac:dyDescent="0.2">
      <c r="A63" s="321"/>
    </row>
    <row r="64" spans="1:1" x14ac:dyDescent="0.2">
      <c r="A64" s="321"/>
    </row>
    <row r="65" spans="1:1" x14ac:dyDescent="0.2">
      <c r="A65" s="321"/>
    </row>
    <row r="67" spans="1:1" x14ac:dyDescent="0.2">
      <c r="A67" s="321"/>
    </row>
    <row r="68" spans="1:1" x14ac:dyDescent="0.2">
      <c r="A68" s="321"/>
    </row>
    <row r="79" spans="1:1" x14ac:dyDescent="0.2">
      <c r="A79" s="321"/>
    </row>
    <row r="115" spans="1:1" x14ac:dyDescent="0.2">
      <c r="A115" s="321"/>
    </row>
    <row r="116" spans="1:1" x14ac:dyDescent="0.2">
      <c r="A116" s="321"/>
    </row>
    <row r="117" spans="1:1" x14ac:dyDescent="0.2">
      <c r="A117" s="321"/>
    </row>
    <row r="121" spans="1:1" x14ac:dyDescent="0.2">
      <c r="A121" s="321"/>
    </row>
    <row r="122" spans="1:1" x14ac:dyDescent="0.2">
      <c r="A122" s="321"/>
    </row>
    <row r="123" spans="1:1" x14ac:dyDescent="0.2">
      <c r="A123" s="321"/>
    </row>
    <row r="124" spans="1:1" x14ac:dyDescent="0.2">
      <c r="A124" s="321"/>
    </row>
    <row r="125" spans="1:1" x14ac:dyDescent="0.2">
      <c r="A125" s="321"/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"/>
  <sheetViews>
    <sheetView showGridLines="0" workbookViewId="0"/>
  </sheetViews>
  <sheetFormatPr defaultColWidth="14.7109375" defaultRowHeight="15" customHeight="1" x14ac:dyDescent="0.2"/>
  <cols>
    <col min="1" max="1" width="31.140625" style="129" bestFit="1" customWidth="1"/>
    <col min="2" max="2" width="11.42578125" style="129" bestFit="1" customWidth="1"/>
    <col min="3" max="9" width="9.7109375" style="129" bestFit="1" customWidth="1"/>
    <col min="10" max="10" width="10.140625" style="129" bestFit="1" customWidth="1"/>
    <col min="11" max="13" width="10.7109375" style="129" bestFit="1" customWidth="1"/>
    <col min="14" max="14" width="9.140625" style="129" bestFit="1" customWidth="1"/>
    <col min="15" max="21" width="9.7109375" style="129" bestFit="1" customWidth="1"/>
    <col min="22" max="22" width="10.140625" style="129" bestFit="1" customWidth="1"/>
    <col min="23" max="25" width="10.7109375" style="129" bestFit="1" customWidth="1"/>
    <col min="26" max="26" width="9.140625" style="129" bestFit="1" customWidth="1"/>
    <col min="27" max="34" width="9.7109375" style="129" bestFit="1" customWidth="1"/>
    <col min="35" max="35" width="10.140625" style="129" bestFit="1" customWidth="1"/>
    <col min="36" max="36" width="10.7109375" style="129" bestFit="1" customWidth="1"/>
    <col min="37" max="37" width="10.7109375" style="130" bestFit="1" customWidth="1"/>
    <col min="38" max="41" width="10.7109375" style="129" customWidth="1"/>
    <col min="42" max="16384" width="14.7109375" style="129"/>
  </cols>
  <sheetData>
    <row r="1" spans="1:41" s="138" customFormat="1" ht="15" customHeight="1" x14ac:dyDescent="0.25">
      <c r="A1" s="136" t="s">
        <v>164</v>
      </c>
      <c r="B1" s="137" t="s">
        <v>121</v>
      </c>
      <c r="C1" s="137" t="s">
        <v>122</v>
      </c>
      <c r="D1" s="137" t="s">
        <v>123</v>
      </c>
      <c r="E1" s="137" t="s">
        <v>124</v>
      </c>
      <c r="F1" s="136" t="s">
        <v>125</v>
      </c>
      <c r="G1" s="136" t="s">
        <v>126</v>
      </c>
      <c r="H1" s="136" t="s">
        <v>127</v>
      </c>
      <c r="I1" s="136" t="s">
        <v>128</v>
      </c>
      <c r="J1" s="136" t="s">
        <v>129</v>
      </c>
      <c r="K1" s="136" t="s">
        <v>130</v>
      </c>
      <c r="L1" s="136" t="s">
        <v>131</v>
      </c>
      <c r="M1" s="136" t="s">
        <v>132</v>
      </c>
      <c r="N1" s="137" t="s">
        <v>133</v>
      </c>
      <c r="O1" s="137" t="s">
        <v>134</v>
      </c>
      <c r="P1" s="137" t="s">
        <v>135</v>
      </c>
      <c r="Q1" s="137" t="s">
        <v>136</v>
      </c>
      <c r="R1" s="136" t="s">
        <v>137</v>
      </c>
      <c r="S1" s="136" t="s">
        <v>138</v>
      </c>
      <c r="T1" s="136" t="s">
        <v>139</v>
      </c>
      <c r="U1" s="136" t="s">
        <v>140</v>
      </c>
      <c r="V1" s="136" t="s">
        <v>141</v>
      </c>
      <c r="W1" s="136" t="s">
        <v>142</v>
      </c>
      <c r="X1" s="136" t="s">
        <v>143</v>
      </c>
      <c r="Y1" s="136" t="s">
        <v>144</v>
      </c>
      <c r="Z1" s="137" t="s">
        <v>145</v>
      </c>
      <c r="AA1" s="137" t="s">
        <v>146</v>
      </c>
      <c r="AB1" s="137" t="s">
        <v>147</v>
      </c>
      <c r="AC1" s="137" t="s">
        <v>148</v>
      </c>
      <c r="AD1" s="136" t="s">
        <v>149</v>
      </c>
      <c r="AE1" s="136" t="s">
        <v>150</v>
      </c>
      <c r="AF1" s="136" t="s">
        <v>151</v>
      </c>
      <c r="AG1" s="136" t="s">
        <v>152</v>
      </c>
      <c r="AH1" s="136" t="s">
        <v>153</v>
      </c>
      <c r="AI1" s="136" t="s">
        <v>154</v>
      </c>
      <c r="AJ1" s="136" t="s">
        <v>155</v>
      </c>
      <c r="AK1" s="136" t="s">
        <v>156</v>
      </c>
      <c r="AL1" s="137" t="s">
        <v>157</v>
      </c>
      <c r="AM1" s="137" t="s">
        <v>158</v>
      </c>
      <c r="AN1" s="137" t="s">
        <v>159</v>
      </c>
      <c r="AO1" s="137" t="s">
        <v>160</v>
      </c>
    </row>
    <row r="2" spans="1:41" s="140" customFormat="1" ht="15" customHeight="1" x14ac:dyDescent="0.25">
      <c r="A2" s="139" t="s">
        <v>161</v>
      </c>
      <c r="B2" s="139">
        <v>8.4550632499999985</v>
      </c>
      <c r="C2" s="139">
        <v>121.11326453</v>
      </c>
      <c r="D2" s="139">
        <v>298.16775702999996</v>
      </c>
      <c r="E2" s="139">
        <v>396.10935790000002</v>
      </c>
      <c r="F2" s="139">
        <v>530.48084417999996</v>
      </c>
      <c r="G2" s="139">
        <v>656.26406603999999</v>
      </c>
      <c r="H2" s="139">
        <v>792.44163219999996</v>
      </c>
      <c r="I2" s="139">
        <v>982.63549649000004</v>
      </c>
      <c r="J2" s="139">
        <v>1104.2332650899998</v>
      </c>
      <c r="K2" s="139">
        <v>1245.8004117799999</v>
      </c>
      <c r="L2" s="139">
        <v>1445.97523075</v>
      </c>
      <c r="M2" s="139">
        <v>2090.8033840900002</v>
      </c>
      <c r="N2" s="139">
        <v>7.3239549300000002</v>
      </c>
      <c r="O2" s="139">
        <v>128.97320948999999</v>
      </c>
      <c r="P2" s="139">
        <v>269.54662838000002</v>
      </c>
      <c r="Q2" s="139">
        <v>391.12094784999999</v>
      </c>
      <c r="R2" s="139">
        <v>529.67749520999996</v>
      </c>
      <c r="S2" s="139">
        <v>644.97378029999993</v>
      </c>
      <c r="T2" s="139">
        <v>786.85864934999995</v>
      </c>
      <c r="U2" s="139">
        <v>929.10526485000003</v>
      </c>
      <c r="V2" s="139">
        <v>1055.0985960099999</v>
      </c>
      <c r="W2" s="139">
        <v>1211.2767451100001</v>
      </c>
      <c r="X2" s="139">
        <v>1400.41333525</v>
      </c>
      <c r="Y2" s="139">
        <v>2017.55646654</v>
      </c>
      <c r="Z2" s="139">
        <v>26.360279009999999</v>
      </c>
      <c r="AA2" s="139">
        <v>131.74309969000001</v>
      </c>
      <c r="AB2" s="139">
        <v>235.08544231000002</v>
      </c>
      <c r="AC2" s="139">
        <v>350.47061954999998</v>
      </c>
      <c r="AD2" s="139">
        <v>457.42420217</v>
      </c>
      <c r="AE2" s="139">
        <v>555.18925852999996</v>
      </c>
      <c r="AF2" s="139">
        <v>661.20853735000003</v>
      </c>
      <c r="AG2" s="139">
        <v>803.42810530999998</v>
      </c>
      <c r="AH2" s="139">
        <v>979.84078269999998</v>
      </c>
      <c r="AI2" s="139">
        <v>1153.92561658</v>
      </c>
      <c r="AJ2" s="139">
        <v>1377.0336770700001</v>
      </c>
      <c r="AK2" s="139">
        <v>2038.6595356</v>
      </c>
      <c r="AL2" s="139">
        <v>25.467782700000001</v>
      </c>
      <c r="AM2" s="139">
        <v>127.92574046</v>
      </c>
      <c r="AN2" s="139">
        <v>253.46107344000001</v>
      </c>
      <c r="AO2" s="139">
        <v>344.36448590999998</v>
      </c>
    </row>
    <row r="3" spans="1:41" s="143" customFormat="1" ht="15" customHeight="1" x14ac:dyDescent="0.25">
      <c r="A3" s="139" t="s">
        <v>163</v>
      </c>
      <c r="B3" s="139">
        <v>8.4550632499999985</v>
      </c>
      <c r="C3" s="139">
        <v>121.11326453</v>
      </c>
      <c r="D3" s="139">
        <v>298.16775702999996</v>
      </c>
      <c r="E3" s="139">
        <v>396.10935790000002</v>
      </c>
      <c r="F3" s="141"/>
      <c r="G3" s="141"/>
      <c r="H3" s="141"/>
      <c r="I3" s="141"/>
      <c r="J3" s="141"/>
      <c r="K3" s="141"/>
      <c r="L3" s="141"/>
      <c r="M3" s="141"/>
      <c r="N3" s="139">
        <v>7.3239549300000002</v>
      </c>
      <c r="O3" s="139">
        <v>128.97320948999999</v>
      </c>
      <c r="P3" s="139">
        <v>269.54662838000002</v>
      </c>
      <c r="Q3" s="139">
        <v>391.12094784999999</v>
      </c>
      <c r="R3" s="141"/>
      <c r="S3" s="141"/>
      <c r="T3" s="141"/>
      <c r="U3" s="141"/>
      <c r="V3" s="141"/>
      <c r="W3" s="141"/>
      <c r="X3" s="141"/>
      <c r="Y3" s="141"/>
      <c r="Z3" s="139">
        <v>26.360279009999999</v>
      </c>
      <c r="AA3" s="139">
        <v>131.74309969000001</v>
      </c>
      <c r="AB3" s="139">
        <v>235.08544231000002</v>
      </c>
      <c r="AC3" s="139">
        <v>350.47061954999998</v>
      </c>
      <c r="AD3" s="141"/>
      <c r="AE3" s="141"/>
      <c r="AF3" s="141"/>
      <c r="AG3" s="141"/>
      <c r="AH3" s="141"/>
      <c r="AI3" s="141"/>
      <c r="AJ3" s="141"/>
      <c r="AK3" s="142"/>
      <c r="AL3" s="139">
        <v>25.467782700000001</v>
      </c>
      <c r="AM3" s="139">
        <v>127.92574046</v>
      </c>
      <c r="AN3" s="139">
        <v>253.46107344000001</v>
      </c>
      <c r="AO3" s="139">
        <v>344.36448590999998</v>
      </c>
    </row>
    <row r="4" spans="1:41" s="140" customFormat="1" ht="15" customHeight="1" x14ac:dyDescent="0.25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</row>
    <row r="5" spans="1:41" s="140" customFormat="1" ht="15" customHeight="1" x14ac:dyDescent="0.25">
      <c r="A5" s="136" t="s">
        <v>165</v>
      </c>
      <c r="B5" s="137" t="str">
        <f>B1</f>
        <v>31.1.2011</v>
      </c>
      <c r="C5" s="137" t="str">
        <f t="shared" ref="C5:AO5" si="0">C1</f>
        <v>28.2.2011</v>
      </c>
      <c r="D5" s="137" t="str">
        <f t="shared" si="0"/>
        <v>31.3.2011</v>
      </c>
      <c r="E5" s="137" t="str">
        <f t="shared" si="0"/>
        <v>30.4.2011</v>
      </c>
      <c r="F5" s="137" t="str">
        <f t="shared" si="0"/>
        <v>31.5.2011</v>
      </c>
      <c r="G5" s="137" t="str">
        <f t="shared" si="0"/>
        <v>30.6.2011</v>
      </c>
      <c r="H5" s="137" t="str">
        <f t="shared" si="0"/>
        <v>31.7.2011</v>
      </c>
      <c r="I5" s="137" t="str">
        <f t="shared" si="0"/>
        <v>31.8.2011</v>
      </c>
      <c r="J5" s="137" t="str">
        <f t="shared" si="0"/>
        <v>30.9.2011</v>
      </c>
      <c r="K5" s="137" t="str">
        <f t="shared" si="0"/>
        <v>31.10.2011</v>
      </c>
      <c r="L5" s="137" t="str">
        <f t="shared" si="0"/>
        <v>30.11.2011</v>
      </c>
      <c r="M5" s="137" t="str">
        <f t="shared" si="0"/>
        <v>31.12.2011</v>
      </c>
      <c r="N5" s="137" t="str">
        <f t="shared" si="0"/>
        <v>31.1.2012</v>
      </c>
      <c r="O5" s="137" t="str">
        <f t="shared" si="0"/>
        <v>29.2.2012</v>
      </c>
      <c r="P5" s="137" t="str">
        <f t="shared" si="0"/>
        <v>31.3.2012</v>
      </c>
      <c r="Q5" s="137" t="str">
        <f t="shared" si="0"/>
        <v>30.4.2012</v>
      </c>
      <c r="R5" s="137" t="str">
        <f t="shared" si="0"/>
        <v>31.5.2012</v>
      </c>
      <c r="S5" s="137" t="str">
        <f t="shared" si="0"/>
        <v>30.6.2012</v>
      </c>
      <c r="T5" s="137" t="str">
        <f t="shared" si="0"/>
        <v>31.7.2012</v>
      </c>
      <c r="U5" s="137" t="str">
        <f t="shared" si="0"/>
        <v>31.8.2012</v>
      </c>
      <c r="V5" s="137" t="str">
        <f t="shared" si="0"/>
        <v>30.9.2012</v>
      </c>
      <c r="W5" s="137" t="str">
        <f t="shared" si="0"/>
        <v>31.10.2012</v>
      </c>
      <c r="X5" s="137" t="str">
        <f t="shared" si="0"/>
        <v>30.11.2012</v>
      </c>
      <c r="Y5" s="137" t="str">
        <f t="shared" si="0"/>
        <v>31.12.2012</v>
      </c>
      <c r="Z5" s="137" t="str">
        <f t="shared" si="0"/>
        <v>31.1.2013</v>
      </c>
      <c r="AA5" s="137" t="str">
        <f t="shared" si="0"/>
        <v>28.2.2013</v>
      </c>
      <c r="AB5" s="137" t="str">
        <f t="shared" si="0"/>
        <v>31.3.2013</v>
      </c>
      <c r="AC5" s="137" t="str">
        <f t="shared" si="0"/>
        <v>30.4.2013</v>
      </c>
      <c r="AD5" s="137" t="str">
        <f t="shared" si="0"/>
        <v>31.5.2013</v>
      </c>
      <c r="AE5" s="137" t="str">
        <f t="shared" si="0"/>
        <v>30.6.2013</v>
      </c>
      <c r="AF5" s="137" t="str">
        <f t="shared" si="0"/>
        <v>31.7.2013</v>
      </c>
      <c r="AG5" s="137" t="str">
        <f t="shared" si="0"/>
        <v>31.8.2013</v>
      </c>
      <c r="AH5" s="137" t="str">
        <f t="shared" si="0"/>
        <v>30.9.2013</v>
      </c>
      <c r="AI5" s="137" t="str">
        <f t="shared" si="0"/>
        <v>31.10.2013</v>
      </c>
      <c r="AJ5" s="137" t="str">
        <f t="shared" si="0"/>
        <v>30.11.2013</v>
      </c>
      <c r="AK5" s="137" t="str">
        <f t="shared" si="0"/>
        <v>31.12.2013</v>
      </c>
      <c r="AL5" s="137" t="str">
        <f t="shared" si="0"/>
        <v>31.01.2014</v>
      </c>
      <c r="AM5" s="137" t="str">
        <f t="shared" si="0"/>
        <v>28.02.2014</v>
      </c>
      <c r="AN5" s="137" t="str">
        <f t="shared" si="0"/>
        <v>31.03.2014</v>
      </c>
      <c r="AO5" s="137" t="str">
        <f t="shared" si="0"/>
        <v>30.04.2014</v>
      </c>
    </row>
    <row r="6" spans="1:41" s="140" customFormat="1" ht="15" customHeight="1" x14ac:dyDescent="0.25">
      <c r="A6" s="139" t="s">
        <v>162</v>
      </c>
      <c r="B6" s="139">
        <v>1.1701584700000001</v>
      </c>
      <c r="C6" s="139">
        <v>20.928713080000001</v>
      </c>
      <c r="D6" s="139">
        <v>54.515952609999999</v>
      </c>
      <c r="E6" s="139">
        <v>76.729088140000002</v>
      </c>
      <c r="F6" s="139">
        <v>106.4749959</v>
      </c>
      <c r="G6" s="139">
        <v>134.38000289999999</v>
      </c>
      <c r="H6" s="139">
        <v>210.04512048000001</v>
      </c>
      <c r="I6" s="139">
        <v>246.43737209</v>
      </c>
      <c r="J6" s="139">
        <v>271.93640866999999</v>
      </c>
      <c r="K6" s="139">
        <v>300.24030420999998</v>
      </c>
      <c r="L6" s="139">
        <v>341.65432644999999</v>
      </c>
      <c r="M6" s="139">
        <v>461.50573679000001</v>
      </c>
      <c r="N6" s="139">
        <v>1.5987234000000001</v>
      </c>
      <c r="O6" s="139">
        <v>23.254988900000001</v>
      </c>
      <c r="P6" s="139">
        <v>47.400097119999998</v>
      </c>
      <c r="Q6" s="139">
        <v>77.226354110000003</v>
      </c>
      <c r="R6" s="139">
        <v>104.46341056999999</v>
      </c>
      <c r="S6" s="139">
        <v>128.05242049999998</v>
      </c>
      <c r="T6" s="139">
        <v>162.41071916999999</v>
      </c>
      <c r="U6" s="139">
        <v>191.77158064</v>
      </c>
      <c r="V6" s="139">
        <v>219.90246979</v>
      </c>
      <c r="W6" s="139">
        <v>254.06881283999999</v>
      </c>
      <c r="X6" s="139">
        <v>291.65665376000004</v>
      </c>
      <c r="Y6" s="139">
        <v>417.31131545</v>
      </c>
      <c r="Z6" s="139">
        <v>5.6268424100000001</v>
      </c>
      <c r="AA6" s="139">
        <v>25.08477383</v>
      </c>
      <c r="AB6" s="139">
        <v>46.049356079999995</v>
      </c>
      <c r="AC6" s="139">
        <v>70.337418999999997</v>
      </c>
      <c r="AD6" s="139">
        <v>89.331014809999999</v>
      </c>
      <c r="AE6" s="139">
        <v>106.72642789000001</v>
      </c>
      <c r="AF6" s="139">
        <v>130.09317031</v>
      </c>
      <c r="AG6" s="139">
        <v>157.13859964</v>
      </c>
      <c r="AH6" s="139">
        <v>187.24764655999999</v>
      </c>
      <c r="AI6" s="139">
        <v>219.14781434000002</v>
      </c>
      <c r="AJ6" s="139">
        <v>259.80019754</v>
      </c>
      <c r="AK6" s="139">
        <v>379.59419434</v>
      </c>
      <c r="AL6" s="139">
        <v>4.2983796000000005</v>
      </c>
      <c r="AM6" s="139">
        <v>22.618602540000001</v>
      </c>
      <c r="AN6" s="139">
        <v>47.32620318</v>
      </c>
      <c r="AO6" s="139">
        <v>65.382472899999996</v>
      </c>
    </row>
    <row r="7" spans="1:41" s="143" customFormat="1" ht="15" customHeight="1" x14ac:dyDescent="0.25">
      <c r="A7" s="144" t="s">
        <v>163</v>
      </c>
      <c r="B7" s="144">
        <v>1.1701584700000001</v>
      </c>
      <c r="C7" s="144">
        <v>20.928713080000001</v>
      </c>
      <c r="D7" s="144">
        <v>54.515952609999999</v>
      </c>
      <c r="E7" s="144">
        <v>76.729088140000002</v>
      </c>
      <c r="F7" s="145"/>
      <c r="G7" s="145"/>
      <c r="H7" s="145"/>
      <c r="I7" s="145"/>
      <c r="J7" s="145"/>
      <c r="K7" s="145"/>
      <c r="L7" s="145"/>
      <c r="M7" s="145"/>
      <c r="N7" s="144">
        <v>1.5987234000000001</v>
      </c>
      <c r="O7" s="144">
        <v>23.254988900000001</v>
      </c>
      <c r="P7" s="144">
        <v>47.400097119999998</v>
      </c>
      <c r="Q7" s="144">
        <v>77.226354110000003</v>
      </c>
      <c r="R7" s="145"/>
      <c r="S7" s="145"/>
      <c r="T7" s="145"/>
      <c r="U7" s="145"/>
      <c r="V7" s="145"/>
      <c r="W7" s="145"/>
      <c r="X7" s="145"/>
      <c r="Y7" s="145"/>
      <c r="Z7" s="144">
        <v>5.6268424100000001</v>
      </c>
      <c r="AA7" s="144">
        <v>25.08477383</v>
      </c>
      <c r="AB7" s="144">
        <v>46.049356079999995</v>
      </c>
      <c r="AC7" s="144">
        <v>70.337418999999997</v>
      </c>
      <c r="AD7" s="145"/>
      <c r="AE7" s="145"/>
      <c r="AF7" s="145"/>
      <c r="AG7" s="145"/>
      <c r="AH7" s="145"/>
      <c r="AI7" s="145"/>
      <c r="AJ7" s="145"/>
      <c r="AK7" s="146"/>
      <c r="AL7" s="144">
        <v>4.2983796000000005</v>
      </c>
      <c r="AM7" s="144">
        <v>22.618602540000001</v>
      </c>
      <c r="AN7" s="144">
        <v>47.32620318</v>
      </c>
      <c r="AO7" s="144">
        <v>65.382472899999996</v>
      </c>
    </row>
    <row r="10" spans="1:41" ht="15" customHeight="1" x14ac:dyDescent="0.2">
      <c r="B10" s="131" t="s">
        <v>166</v>
      </c>
      <c r="K10" s="131" t="s">
        <v>167</v>
      </c>
      <c r="L10" s="128"/>
      <c r="M10" s="128"/>
      <c r="N10" s="128"/>
      <c r="O10" s="128"/>
      <c r="AK10" s="129"/>
    </row>
    <row r="11" spans="1:41" ht="15" customHeight="1" x14ac:dyDescent="0.2">
      <c r="N11" s="130"/>
      <c r="AK11" s="129"/>
    </row>
    <row r="12" spans="1:41" ht="15" customHeight="1" x14ac:dyDescent="0.2">
      <c r="N12" s="130"/>
      <c r="AK12" s="129"/>
    </row>
    <row r="13" spans="1:41" ht="15" customHeight="1" x14ac:dyDescent="0.2">
      <c r="N13" s="130"/>
      <c r="AK13" s="129"/>
    </row>
    <row r="14" spans="1:41" ht="15" customHeight="1" x14ac:dyDescent="0.2">
      <c r="N14" s="130"/>
      <c r="AK14" s="129"/>
    </row>
    <row r="15" spans="1:41" ht="15" customHeight="1" x14ac:dyDescent="0.2">
      <c r="N15" s="130"/>
      <c r="AK15" s="129"/>
    </row>
    <row r="16" spans="1:41" ht="15" customHeight="1" x14ac:dyDescent="0.2">
      <c r="N16" s="130"/>
      <c r="AK16" s="129"/>
    </row>
    <row r="17" spans="14:37" ht="15" customHeight="1" x14ac:dyDescent="0.2">
      <c r="N17" s="130"/>
      <c r="AK17" s="129"/>
    </row>
    <row r="18" spans="14:37" ht="15" customHeight="1" x14ac:dyDescent="0.2">
      <c r="N18" s="130"/>
      <c r="AK18" s="129"/>
    </row>
    <row r="19" spans="14:37" ht="15" customHeight="1" x14ac:dyDescent="0.2">
      <c r="N19" s="130"/>
      <c r="AK19" s="129"/>
    </row>
    <row r="20" spans="14:37" ht="15" customHeight="1" x14ac:dyDescent="0.2">
      <c r="N20" s="130"/>
      <c r="AK20" s="129"/>
    </row>
    <row r="21" spans="14:37" ht="15" customHeight="1" x14ac:dyDescent="0.2">
      <c r="N21" s="130"/>
      <c r="AK21" s="129"/>
    </row>
    <row r="22" spans="14:37" ht="15" customHeight="1" x14ac:dyDescent="0.2">
      <c r="N22" s="130"/>
      <c r="AK22" s="129"/>
    </row>
    <row r="23" spans="14:37" ht="15" customHeight="1" x14ac:dyDescent="0.2">
      <c r="N23" s="130"/>
      <c r="AK23" s="129"/>
    </row>
    <row r="24" spans="14:37" ht="15" customHeight="1" x14ac:dyDescent="0.2">
      <c r="N24" s="130"/>
      <c r="AK24" s="129"/>
    </row>
    <row r="25" spans="14:37" ht="15" customHeight="1" x14ac:dyDescent="0.2">
      <c r="N25" s="130"/>
      <c r="AK25" s="129"/>
    </row>
    <row r="26" spans="14:37" ht="15" customHeight="1" x14ac:dyDescent="0.2">
      <c r="N26" s="130"/>
      <c r="AK26" s="129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workbookViewId="0">
      <selection sqref="A1:K1"/>
    </sheetView>
  </sheetViews>
  <sheetFormatPr defaultRowHeight="15" x14ac:dyDescent="0.25"/>
  <cols>
    <col min="1" max="1" width="23.7109375" customWidth="1"/>
  </cols>
  <sheetData>
    <row r="1" spans="1:12" x14ac:dyDescent="0.25">
      <c r="A1" s="517" t="s">
        <v>567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2" x14ac:dyDescent="0.25">
      <c r="A2" s="324" t="s">
        <v>508</v>
      </c>
      <c r="B2" s="416">
        <v>2007</v>
      </c>
      <c r="C2" s="416">
        <v>2008</v>
      </c>
      <c r="D2" s="416">
        <v>2009</v>
      </c>
      <c r="E2" s="416">
        <v>2010</v>
      </c>
      <c r="F2" s="416">
        <v>2011</v>
      </c>
      <c r="G2" s="416">
        <v>2012</v>
      </c>
      <c r="H2" s="416">
        <v>2013</v>
      </c>
      <c r="I2" s="416">
        <v>2014</v>
      </c>
      <c r="J2" s="416">
        <v>2015</v>
      </c>
      <c r="K2" s="416">
        <v>2016</v>
      </c>
    </row>
    <row r="3" spans="1:12" s="400" customFormat="1" ht="12" x14ac:dyDescent="0.2">
      <c r="A3" s="417" t="s">
        <v>509</v>
      </c>
      <c r="B3" s="418">
        <v>0</v>
      </c>
      <c r="C3" s="418">
        <v>28.178400000000003</v>
      </c>
      <c r="D3" s="418">
        <v>491.89699999999999</v>
      </c>
      <c r="E3" s="418">
        <v>991.303</v>
      </c>
      <c r="F3" s="418">
        <v>1398.1120000000001</v>
      </c>
      <c r="G3" s="418">
        <v>1501.078</v>
      </c>
      <c r="H3" s="418">
        <v>1642.7820000000002</v>
      </c>
      <c r="L3" s="419"/>
    </row>
    <row r="4" spans="1:12" s="400" customFormat="1" ht="12" x14ac:dyDescent="0.2">
      <c r="A4" s="417" t="s">
        <v>510</v>
      </c>
      <c r="I4" s="418">
        <v>2235.2240000000002</v>
      </c>
      <c r="J4" s="418">
        <v>1477.191</v>
      </c>
      <c r="K4" s="418">
        <v>77.932999999999993</v>
      </c>
      <c r="L4" s="419"/>
    </row>
    <row r="5" spans="1:12" s="400" customFormat="1" ht="12" x14ac:dyDescent="0.2">
      <c r="A5" s="400" t="s">
        <v>511</v>
      </c>
      <c r="I5" s="420">
        <v>966.57815867419026</v>
      </c>
      <c r="J5" s="420">
        <v>638.78186561619134</v>
      </c>
      <c r="K5" s="420">
        <v>33.700575709618214</v>
      </c>
      <c r="L5" s="419"/>
    </row>
    <row r="6" spans="1:12" s="400" customFormat="1" ht="12" x14ac:dyDescent="0.2">
      <c r="L6" s="418"/>
    </row>
    <row r="7" spans="1:12" s="400" customFormat="1" ht="12" x14ac:dyDescent="0.2">
      <c r="A7" s="400" t="s">
        <v>1</v>
      </c>
      <c r="B7" s="418">
        <v>61449.7</v>
      </c>
      <c r="C7" s="418">
        <v>66842.399999999994</v>
      </c>
      <c r="D7" s="418">
        <v>62794.385000000002</v>
      </c>
      <c r="E7" s="418">
        <v>65897.02</v>
      </c>
      <c r="F7" s="418">
        <v>68974.162999999899</v>
      </c>
      <c r="G7" s="418">
        <v>71096.017000000007</v>
      </c>
      <c r="H7" s="418">
        <v>72134</v>
      </c>
      <c r="I7" s="418">
        <v>74492.060540049555</v>
      </c>
      <c r="J7" s="418">
        <v>77786.675519651326</v>
      </c>
      <c r="K7" s="418">
        <v>81709.728415493955</v>
      </c>
      <c r="L7" s="418"/>
    </row>
    <row r="8" spans="1:12" s="400" customFormat="1" ht="12" x14ac:dyDescent="0.2"/>
    <row r="9" spans="1:12" s="400" customFormat="1" ht="15" customHeight="1" x14ac:dyDescent="0.2">
      <c r="A9" s="324" t="s">
        <v>512</v>
      </c>
      <c r="B9" s="416">
        <v>2007</v>
      </c>
      <c r="C9" s="416">
        <v>2008</v>
      </c>
      <c r="D9" s="416">
        <v>2009</v>
      </c>
      <c r="E9" s="416">
        <v>2010</v>
      </c>
      <c r="F9" s="416">
        <v>2011</v>
      </c>
      <c r="G9" s="416">
        <v>2012</v>
      </c>
      <c r="H9" s="416">
        <v>2013</v>
      </c>
      <c r="I9" s="416">
        <v>2014</v>
      </c>
      <c r="J9" s="416">
        <v>2015</v>
      </c>
      <c r="K9" s="416">
        <v>2016</v>
      </c>
    </row>
    <row r="10" spans="1:12" s="400" customFormat="1" ht="12" x14ac:dyDescent="0.2">
      <c r="A10" s="417" t="s">
        <v>513</v>
      </c>
      <c r="B10" s="421">
        <f>B3/B$7*100</f>
        <v>0</v>
      </c>
      <c r="C10" s="421">
        <f t="shared" ref="C10:K10" si="0">C3/C$7*100</f>
        <v>4.2156475530501607E-2</v>
      </c>
      <c r="D10" s="421">
        <f t="shared" si="0"/>
        <v>0.78334551727833623</v>
      </c>
      <c r="E10" s="421">
        <f t="shared" si="0"/>
        <v>1.5043214397251954</v>
      </c>
      <c r="F10" s="421">
        <f t="shared" si="0"/>
        <v>2.0270082871465975</v>
      </c>
      <c r="G10" s="421">
        <f t="shared" si="0"/>
        <v>2.1113390923151147</v>
      </c>
      <c r="H10" s="421">
        <f t="shared" si="0"/>
        <v>2.2774031663293317</v>
      </c>
      <c r="I10" s="421">
        <f t="shared" si="0"/>
        <v>0</v>
      </c>
      <c r="J10" s="421">
        <f t="shared" si="0"/>
        <v>0</v>
      </c>
      <c r="K10" s="421">
        <f t="shared" si="0"/>
        <v>0</v>
      </c>
    </row>
    <row r="11" spans="1:12" s="400" customFormat="1" ht="12" x14ac:dyDescent="0.2">
      <c r="A11" s="417" t="s">
        <v>514</v>
      </c>
      <c r="B11" s="421">
        <f t="shared" ref="B11:K12" si="1">B4/B$7*100</f>
        <v>0</v>
      </c>
      <c r="C11" s="421">
        <f t="shared" si="1"/>
        <v>0</v>
      </c>
      <c r="D11" s="421">
        <f t="shared" si="1"/>
        <v>0</v>
      </c>
      <c r="E11" s="421">
        <f t="shared" si="1"/>
        <v>0</v>
      </c>
      <c r="F11" s="421">
        <f t="shared" si="1"/>
        <v>0</v>
      </c>
      <c r="G11" s="421">
        <f t="shared" si="1"/>
        <v>0</v>
      </c>
      <c r="H11" s="421">
        <f t="shared" si="1"/>
        <v>0</v>
      </c>
      <c r="I11" s="421">
        <f t="shared" si="1"/>
        <v>3.0006204470586031</v>
      </c>
      <c r="J11" s="421">
        <f t="shared" si="1"/>
        <v>1.8990283234650078</v>
      </c>
      <c r="K11" s="421">
        <f t="shared" si="1"/>
        <v>9.5377871780102735E-2</v>
      </c>
    </row>
    <row r="12" spans="1:12" s="400" customFormat="1" ht="12" x14ac:dyDescent="0.2">
      <c r="A12" s="400" t="s">
        <v>511</v>
      </c>
      <c r="B12" s="421">
        <f>B5/B$7*100</f>
        <v>0</v>
      </c>
      <c r="C12" s="421">
        <f t="shared" si="1"/>
        <v>0</v>
      </c>
      <c r="D12" s="421">
        <f t="shared" si="1"/>
        <v>0</v>
      </c>
      <c r="E12" s="421">
        <f t="shared" si="1"/>
        <v>0</v>
      </c>
      <c r="F12" s="421">
        <f t="shared" si="1"/>
        <v>0</v>
      </c>
      <c r="G12" s="421">
        <f t="shared" si="1"/>
        <v>0</v>
      </c>
      <c r="H12" s="421">
        <f t="shared" si="1"/>
        <v>0</v>
      </c>
      <c r="I12" s="421">
        <f t="shared" si="1"/>
        <v>1.2975586279487112</v>
      </c>
      <c r="J12" s="421">
        <f t="shared" si="1"/>
        <v>0.82119702551732687</v>
      </c>
      <c r="K12" s="421">
        <f t="shared" si="1"/>
        <v>4.1244263520557545E-2</v>
      </c>
    </row>
    <row r="13" spans="1:12" s="400" customFormat="1" ht="12" x14ac:dyDescent="0.2">
      <c r="A13" s="518"/>
      <c r="B13" s="518"/>
      <c r="C13" s="518"/>
      <c r="D13" s="519"/>
      <c r="E13" s="519"/>
      <c r="F13" s="519"/>
      <c r="G13" s="519"/>
      <c r="H13" s="519"/>
      <c r="I13" s="519"/>
      <c r="J13" s="519" t="s">
        <v>82</v>
      </c>
      <c r="K13" s="519"/>
    </row>
    <row r="14" spans="1:12" x14ac:dyDescent="0.25">
      <c r="A14" s="422"/>
      <c r="B14" s="422"/>
      <c r="C14" s="422"/>
      <c r="D14" s="422"/>
      <c r="E14" s="422"/>
      <c r="F14" s="422"/>
    </row>
    <row r="15" spans="1:12" x14ac:dyDescent="0.25">
      <c r="A15" s="422"/>
      <c r="B15" s="422"/>
      <c r="C15" s="422"/>
      <c r="D15" s="422"/>
      <c r="E15" s="422"/>
      <c r="F15" s="422"/>
    </row>
    <row r="16" spans="1:12" x14ac:dyDescent="0.25">
      <c r="A16" s="422"/>
      <c r="B16" s="422"/>
      <c r="C16" s="422"/>
      <c r="D16" s="422"/>
      <c r="E16" s="422"/>
      <c r="F16" s="422"/>
    </row>
    <row r="17" spans="1:14" x14ac:dyDescent="0.25">
      <c r="A17" s="422"/>
      <c r="B17" s="422"/>
      <c r="C17" s="422"/>
      <c r="D17" s="422"/>
      <c r="E17" s="422"/>
      <c r="F17" s="422"/>
      <c r="N17" s="423"/>
    </row>
    <row r="18" spans="1:14" x14ac:dyDescent="0.25">
      <c r="A18" s="422"/>
      <c r="B18" s="422"/>
      <c r="C18" s="422"/>
      <c r="D18" s="422"/>
      <c r="E18" s="422"/>
      <c r="F18" s="422"/>
    </row>
    <row r="19" spans="1:14" x14ac:dyDescent="0.25">
      <c r="A19" s="422"/>
      <c r="B19" s="422"/>
      <c r="C19" s="422"/>
      <c r="D19" s="422"/>
      <c r="E19" s="422"/>
      <c r="F19" s="422"/>
    </row>
    <row r="20" spans="1:14" x14ac:dyDescent="0.25">
      <c r="A20" s="422"/>
      <c r="B20" s="422"/>
      <c r="C20" s="422"/>
      <c r="D20" s="422"/>
      <c r="E20" s="422"/>
      <c r="F20" s="422"/>
    </row>
    <row r="21" spans="1:14" x14ac:dyDescent="0.25">
      <c r="A21" s="422"/>
      <c r="B21" s="422"/>
      <c r="C21" s="422"/>
      <c r="D21" s="422"/>
      <c r="E21" s="422"/>
      <c r="F21" s="422"/>
    </row>
    <row r="22" spans="1:14" x14ac:dyDescent="0.25">
      <c r="A22" s="422"/>
      <c r="B22" s="422"/>
      <c r="C22" s="422"/>
      <c r="D22" s="422"/>
      <c r="E22" s="422"/>
      <c r="F22" s="422"/>
    </row>
    <row r="24" spans="1:14" x14ac:dyDescent="0.25">
      <c r="A24" s="422"/>
      <c r="B24" s="422"/>
      <c r="C24" s="422"/>
      <c r="D24" s="422"/>
      <c r="E24" s="422"/>
      <c r="F24" s="422"/>
    </row>
    <row r="29" spans="1:14" x14ac:dyDescent="0.25">
      <c r="I29" s="422"/>
      <c r="J29" s="422"/>
      <c r="K29" s="422"/>
      <c r="L29" s="422"/>
    </row>
    <row r="30" spans="1:14" x14ac:dyDescent="0.25">
      <c r="I30" s="422"/>
      <c r="J30" s="422"/>
      <c r="K30" s="422"/>
      <c r="L30" s="422"/>
    </row>
  </sheetData>
  <mergeCells count="6">
    <mergeCell ref="A1:K1"/>
    <mergeCell ref="A13:C13"/>
    <mergeCell ref="D13:E13"/>
    <mergeCell ref="F13:G13"/>
    <mergeCell ref="H13:I13"/>
    <mergeCell ref="J13:K13"/>
  </mergeCells>
  <pageMargins left="0.7" right="0.7" top="0.75" bottom="0.75" header="0.3" footer="0.3"/>
  <pageSetup paperSize="9" scale="35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workbookViewId="0"/>
  </sheetViews>
  <sheetFormatPr defaultRowHeight="15" customHeight="1" x14ac:dyDescent="0.25"/>
  <cols>
    <col min="1" max="1" width="22.85546875" style="46" customWidth="1"/>
    <col min="2" max="5" width="9.140625" style="46"/>
    <col min="6" max="8" width="9.140625" style="54"/>
    <col min="9" max="9" width="22.85546875" style="46" customWidth="1"/>
    <col min="10" max="16384" width="9.140625" style="46"/>
  </cols>
  <sheetData>
    <row r="1" spans="1:16" ht="15" customHeight="1" x14ac:dyDescent="0.25">
      <c r="A1" s="41" t="s">
        <v>174</v>
      </c>
      <c r="B1" s="42">
        <v>2014</v>
      </c>
      <c r="C1" s="42">
        <v>2015</v>
      </c>
      <c r="D1" s="42">
        <v>2016</v>
      </c>
      <c r="E1" s="42">
        <v>2017</v>
      </c>
      <c r="F1" s="70"/>
      <c r="G1" s="70"/>
      <c r="H1" s="70"/>
      <c r="I1" s="150" t="s">
        <v>569</v>
      </c>
      <c r="J1" s="44">
        <v>2014</v>
      </c>
      <c r="K1" s="44">
        <v>2015</v>
      </c>
      <c r="L1" s="44">
        <v>2016</v>
      </c>
      <c r="M1" s="44">
        <v>2017</v>
      </c>
    </row>
    <row r="2" spans="1:16" ht="15" customHeight="1" x14ac:dyDescent="0.2">
      <c r="A2" s="72" t="s">
        <v>92</v>
      </c>
      <c r="B2" s="73">
        <v>-4.4469137780611527</v>
      </c>
      <c r="C2" s="73">
        <v>-4.534551622662458</v>
      </c>
      <c r="D2" s="73">
        <v>-3.9274652377482395</v>
      </c>
      <c r="E2" s="54"/>
      <c r="F2" s="71"/>
      <c r="G2" s="71"/>
      <c r="H2" s="71"/>
      <c r="I2" s="72" t="s">
        <v>93</v>
      </c>
      <c r="J2" s="73">
        <v>1.8069137780611526</v>
      </c>
      <c r="K2" s="73">
        <v>0.1576108380497625</v>
      </c>
      <c r="L2" s="73">
        <v>0.46291368794806775</v>
      </c>
      <c r="M2" s="54"/>
    </row>
    <row r="3" spans="1:16" ht="15" customHeight="1" x14ac:dyDescent="0.2">
      <c r="A3" s="72" t="s">
        <v>100</v>
      </c>
      <c r="B3" s="73">
        <v>-2.8396650214846386</v>
      </c>
      <c r="C3" s="73">
        <v>-3.6516183337105277</v>
      </c>
      <c r="D3" s="73">
        <v>-3.305147397205876</v>
      </c>
      <c r="E3" s="73">
        <v>-3.0148558453598815</v>
      </c>
      <c r="F3" s="71"/>
      <c r="G3" s="71"/>
      <c r="H3" s="71"/>
      <c r="I3" s="72" t="s">
        <v>101</v>
      </c>
      <c r="J3" s="73"/>
      <c r="K3" s="73">
        <v>1.1616173469091366</v>
      </c>
      <c r="L3" s="73">
        <v>0.53353081005939451</v>
      </c>
      <c r="M3" s="73">
        <v>0.77970705343218949</v>
      </c>
    </row>
    <row r="4" spans="1:16" ht="15" customHeight="1" x14ac:dyDescent="0.2">
      <c r="C4" s="73"/>
      <c r="F4" s="43"/>
      <c r="G4" s="43"/>
      <c r="H4" s="43"/>
    </row>
    <row r="5" spans="1:16" ht="15" customHeight="1" x14ac:dyDescent="0.25">
      <c r="A5" s="528" t="s">
        <v>570</v>
      </c>
      <c r="B5" s="528"/>
      <c r="C5" s="528"/>
      <c r="D5" s="528"/>
      <c r="E5" s="528"/>
      <c r="I5" s="135" t="s">
        <v>568</v>
      </c>
      <c r="M5" s="135"/>
      <c r="N5" s="135"/>
      <c r="O5" s="135"/>
      <c r="P5" s="135"/>
    </row>
    <row r="6" spans="1:16" ht="15" customHeight="1" x14ac:dyDescent="0.25">
      <c r="C6" s="74"/>
      <c r="D6" s="74"/>
      <c r="E6" s="54"/>
    </row>
    <row r="7" spans="1:16" ht="15" customHeight="1" x14ac:dyDescent="0.25">
      <c r="B7" s="54"/>
      <c r="D7" s="54"/>
      <c r="E7" s="54"/>
    </row>
    <row r="13" spans="1:16" ht="15" customHeight="1" x14ac:dyDescent="0.25">
      <c r="B13" s="73"/>
    </row>
    <row r="17" spans="1:5" ht="15" customHeight="1" x14ac:dyDescent="0.25">
      <c r="A17" s="54"/>
      <c r="B17" s="54"/>
      <c r="C17" s="54"/>
      <c r="D17" s="54"/>
      <c r="E17" s="54"/>
    </row>
    <row r="18" spans="1:5" ht="15" customHeight="1" x14ac:dyDescent="0.25">
      <c r="A18" s="54"/>
      <c r="B18" s="54"/>
      <c r="C18" s="54"/>
      <c r="D18" s="54"/>
      <c r="E18" s="54"/>
    </row>
    <row r="19" spans="1:5" ht="15" customHeight="1" x14ac:dyDescent="0.25">
      <c r="A19" s="54"/>
      <c r="B19" s="54"/>
      <c r="C19" s="54"/>
      <c r="D19" s="54"/>
      <c r="E19" s="54"/>
    </row>
    <row r="20" spans="1:5" ht="15" customHeight="1" x14ac:dyDescent="0.25">
      <c r="A20" s="54"/>
      <c r="B20" s="54"/>
      <c r="C20" s="54"/>
      <c r="D20" s="54"/>
      <c r="E20" s="54"/>
    </row>
    <row r="21" spans="1:5" ht="15" customHeight="1" x14ac:dyDescent="0.25">
      <c r="A21" s="54"/>
      <c r="B21" s="127"/>
      <c r="C21" s="127"/>
      <c r="D21" s="127"/>
      <c r="E21" s="127"/>
    </row>
    <row r="22" spans="1:5" ht="15" customHeight="1" x14ac:dyDescent="0.25">
      <c r="A22" s="54"/>
      <c r="B22" s="127"/>
      <c r="C22" s="127"/>
      <c r="D22" s="127"/>
      <c r="E22" s="127"/>
    </row>
    <row r="23" spans="1:5" ht="15" customHeight="1" x14ac:dyDescent="0.25">
      <c r="A23" s="54"/>
      <c r="B23" s="54"/>
      <c r="C23" s="126"/>
      <c r="D23" s="126"/>
      <c r="E23" s="126"/>
    </row>
    <row r="24" spans="1:5" ht="15" customHeight="1" x14ac:dyDescent="0.25">
      <c r="A24" s="54"/>
      <c r="B24" s="127"/>
      <c r="C24" s="127"/>
      <c r="D24" s="127"/>
      <c r="E24" s="127"/>
    </row>
    <row r="25" spans="1:5" ht="15" customHeight="1" x14ac:dyDescent="0.25">
      <c r="A25" s="54"/>
      <c r="B25" s="127"/>
      <c r="C25" s="127"/>
      <c r="D25" s="127"/>
      <c r="E25" s="127"/>
    </row>
    <row r="26" spans="1:5" ht="15" customHeight="1" x14ac:dyDescent="0.25">
      <c r="A26" s="54"/>
      <c r="B26" s="54"/>
      <c r="C26" s="54"/>
      <c r="D26" s="54"/>
      <c r="E26" s="54"/>
    </row>
  </sheetData>
  <mergeCells count="1">
    <mergeCell ref="A5:E5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workbookViewId="0"/>
  </sheetViews>
  <sheetFormatPr defaultRowHeight="12.75" x14ac:dyDescent="0.2"/>
  <cols>
    <col min="1" max="1" width="25.85546875" style="151" customWidth="1"/>
    <col min="2" max="254" width="9.140625" style="151"/>
    <col min="255" max="255" width="25.85546875" style="151" customWidth="1"/>
    <col min="256" max="510" width="9.140625" style="151"/>
    <col min="511" max="511" width="25.85546875" style="151" customWidth="1"/>
    <col min="512" max="766" width="9.140625" style="151"/>
    <col min="767" max="767" width="25.85546875" style="151" customWidth="1"/>
    <col min="768" max="1022" width="9.140625" style="151"/>
    <col min="1023" max="1023" width="25.85546875" style="151" customWidth="1"/>
    <col min="1024" max="1278" width="9.140625" style="151"/>
    <col min="1279" max="1279" width="25.85546875" style="151" customWidth="1"/>
    <col min="1280" max="1534" width="9.140625" style="151"/>
    <col min="1535" max="1535" width="25.85546875" style="151" customWidth="1"/>
    <col min="1536" max="1790" width="9.140625" style="151"/>
    <col min="1791" max="1791" width="25.85546875" style="151" customWidth="1"/>
    <col min="1792" max="2046" width="9.140625" style="151"/>
    <col min="2047" max="2047" width="25.85546875" style="151" customWidth="1"/>
    <col min="2048" max="2302" width="9.140625" style="151"/>
    <col min="2303" max="2303" width="25.85546875" style="151" customWidth="1"/>
    <col min="2304" max="2558" width="9.140625" style="151"/>
    <col min="2559" max="2559" width="25.85546875" style="151" customWidth="1"/>
    <col min="2560" max="2814" width="9.140625" style="151"/>
    <col min="2815" max="2815" width="25.85546875" style="151" customWidth="1"/>
    <col min="2816" max="3070" width="9.140625" style="151"/>
    <col min="3071" max="3071" width="25.85546875" style="151" customWidth="1"/>
    <col min="3072" max="3326" width="9.140625" style="151"/>
    <col min="3327" max="3327" width="25.85546875" style="151" customWidth="1"/>
    <col min="3328" max="3582" width="9.140625" style="151"/>
    <col min="3583" max="3583" width="25.85546875" style="151" customWidth="1"/>
    <col min="3584" max="3838" width="9.140625" style="151"/>
    <col min="3839" max="3839" width="25.85546875" style="151" customWidth="1"/>
    <col min="3840" max="4094" width="9.140625" style="151"/>
    <col min="4095" max="4095" width="25.85546875" style="151" customWidth="1"/>
    <col min="4096" max="4350" width="9.140625" style="151"/>
    <col min="4351" max="4351" width="25.85546875" style="151" customWidth="1"/>
    <col min="4352" max="4606" width="9.140625" style="151"/>
    <col min="4607" max="4607" width="25.85546875" style="151" customWidth="1"/>
    <col min="4608" max="4862" width="9.140625" style="151"/>
    <col min="4863" max="4863" width="25.85546875" style="151" customWidth="1"/>
    <col min="4864" max="5118" width="9.140625" style="151"/>
    <col min="5119" max="5119" width="25.85546875" style="151" customWidth="1"/>
    <col min="5120" max="5374" width="9.140625" style="151"/>
    <col min="5375" max="5375" width="25.85546875" style="151" customWidth="1"/>
    <col min="5376" max="5630" width="9.140625" style="151"/>
    <col min="5631" max="5631" width="25.85546875" style="151" customWidth="1"/>
    <col min="5632" max="5886" width="9.140625" style="151"/>
    <col min="5887" max="5887" width="25.85546875" style="151" customWidth="1"/>
    <col min="5888" max="6142" width="9.140625" style="151"/>
    <col min="6143" max="6143" width="25.85546875" style="151" customWidth="1"/>
    <col min="6144" max="6398" width="9.140625" style="151"/>
    <col min="6399" max="6399" width="25.85546875" style="151" customWidth="1"/>
    <col min="6400" max="6654" width="9.140625" style="151"/>
    <col min="6655" max="6655" width="25.85546875" style="151" customWidth="1"/>
    <col min="6656" max="6910" width="9.140625" style="151"/>
    <col min="6911" max="6911" width="25.85546875" style="151" customWidth="1"/>
    <col min="6912" max="7166" width="9.140625" style="151"/>
    <col min="7167" max="7167" width="25.85546875" style="151" customWidth="1"/>
    <col min="7168" max="7422" width="9.140625" style="151"/>
    <col min="7423" max="7423" width="25.85546875" style="151" customWidth="1"/>
    <col min="7424" max="7678" width="9.140625" style="151"/>
    <col min="7679" max="7679" width="25.85546875" style="151" customWidth="1"/>
    <col min="7680" max="7934" width="9.140625" style="151"/>
    <col min="7935" max="7935" width="25.85546875" style="151" customWidth="1"/>
    <col min="7936" max="8190" width="9.140625" style="151"/>
    <col min="8191" max="8191" width="25.85546875" style="151" customWidth="1"/>
    <col min="8192" max="8446" width="9.140625" style="151"/>
    <col min="8447" max="8447" width="25.85546875" style="151" customWidth="1"/>
    <col min="8448" max="8702" width="9.140625" style="151"/>
    <col min="8703" max="8703" width="25.85546875" style="151" customWidth="1"/>
    <col min="8704" max="8958" width="9.140625" style="151"/>
    <col min="8959" max="8959" width="25.85546875" style="151" customWidth="1"/>
    <col min="8960" max="9214" width="9.140625" style="151"/>
    <col min="9215" max="9215" width="25.85546875" style="151" customWidth="1"/>
    <col min="9216" max="9470" width="9.140625" style="151"/>
    <col min="9471" max="9471" width="25.85546875" style="151" customWidth="1"/>
    <col min="9472" max="9726" width="9.140625" style="151"/>
    <col min="9727" max="9727" width="25.85546875" style="151" customWidth="1"/>
    <col min="9728" max="9982" width="9.140625" style="151"/>
    <col min="9983" max="9983" width="25.85546875" style="151" customWidth="1"/>
    <col min="9984" max="10238" width="9.140625" style="151"/>
    <col min="10239" max="10239" width="25.85546875" style="151" customWidth="1"/>
    <col min="10240" max="10494" width="9.140625" style="151"/>
    <col min="10495" max="10495" width="25.85546875" style="151" customWidth="1"/>
    <col min="10496" max="10750" width="9.140625" style="151"/>
    <col min="10751" max="10751" width="25.85546875" style="151" customWidth="1"/>
    <col min="10752" max="11006" width="9.140625" style="151"/>
    <col min="11007" max="11007" width="25.85546875" style="151" customWidth="1"/>
    <col min="11008" max="11262" width="9.140625" style="151"/>
    <col min="11263" max="11263" width="25.85546875" style="151" customWidth="1"/>
    <col min="11264" max="11518" width="9.140625" style="151"/>
    <col min="11519" max="11519" width="25.85546875" style="151" customWidth="1"/>
    <col min="11520" max="11774" width="9.140625" style="151"/>
    <col min="11775" max="11775" width="25.85546875" style="151" customWidth="1"/>
    <col min="11776" max="12030" width="9.140625" style="151"/>
    <col min="12031" max="12031" width="25.85546875" style="151" customWidth="1"/>
    <col min="12032" max="12286" width="9.140625" style="151"/>
    <col min="12287" max="12287" width="25.85546875" style="151" customWidth="1"/>
    <col min="12288" max="12542" width="9.140625" style="151"/>
    <col min="12543" max="12543" width="25.85546875" style="151" customWidth="1"/>
    <col min="12544" max="12798" width="9.140625" style="151"/>
    <col min="12799" max="12799" width="25.85546875" style="151" customWidth="1"/>
    <col min="12800" max="13054" width="9.140625" style="151"/>
    <col min="13055" max="13055" width="25.85546875" style="151" customWidth="1"/>
    <col min="13056" max="13310" width="9.140625" style="151"/>
    <col min="13311" max="13311" width="25.85546875" style="151" customWidth="1"/>
    <col min="13312" max="13566" width="9.140625" style="151"/>
    <col min="13567" max="13567" width="25.85546875" style="151" customWidth="1"/>
    <col min="13568" max="13822" width="9.140625" style="151"/>
    <col min="13823" max="13823" width="25.85546875" style="151" customWidth="1"/>
    <col min="13824" max="14078" width="9.140625" style="151"/>
    <col min="14079" max="14079" width="25.85546875" style="151" customWidth="1"/>
    <col min="14080" max="14334" width="9.140625" style="151"/>
    <col min="14335" max="14335" width="25.85546875" style="151" customWidth="1"/>
    <col min="14336" max="14590" width="9.140625" style="151"/>
    <col min="14591" max="14591" width="25.85546875" style="151" customWidth="1"/>
    <col min="14592" max="14846" width="9.140625" style="151"/>
    <col min="14847" max="14847" width="25.85546875" style="151" customWidth="1"/>
    <col min="14848" max="15102" width="9.140625" style="151"/>
    <col min="15103" max="15103" width="25.85546875" style="151" customWidth="1"/>
    <col min="15104" max="15358" width="9.140625" style="151"/>
    <col min="15359" max="15359" width="25.85546875" style="151" customWidth="1"/>
    <col min="15360" max="15614" width="9.140625" style="151"/>
    <col min="15615" max="15615" width="25.85546875" style="151" customWidth="1"/>
    <col min="15616" max="15870" width="9.140625" style="151"/>
    <col min="15871" max="15871" width="25.85546875" style="151" customWidth="1"/>
    <col min="15872" max="16126" width="9.140625" style="151"/>
    <col min="16127" max="16127" width="25.85546875" style="151" customWidth="1"/>
    <col min="16128" max="16384" width="9.140625" style="151"/>
  </cols>
  <sheetData>
    <row r="1" spans="1:10" x14ac:dyDescent="0.2">
      <c r="A1" s="161" t="s">
        <v>572</v>
      </c>
      <c r="J1" s="162"/>
    </row>
    <row r="2" spans="1:10" x14ac:dyDescent="0.2">
      <c r="J2" s="162"/>
    </row>
    <row r="3" spans="1:10" x14ac:dyDescent="0.2">
      <c r="A3" s="163" t="s">
        <v>101</v>
      </c>
      <c r="B3" s="162"/>
      <c r="C3" s="162"/>
      <c r="D3" s="162"/>
      <c r="E3" s="164">
        <v>2013</v>
      </c>
      <c r="F3" s="164">
        <v>2014</v>
      </c>
      <c r="G3" s="164">
        <v>2015</v>
      </c>
      <c r="H3" s="164">
        <v>2016</v>
      </c>
      <c r="I3" s="164">
        <v>2017</v>
      </c>
      <c r="J3" s="162"/>
    </row>
    <row r="4" spans="1:10" x14ac:dyDescent="0.2">
      <c r="A4" s="165" t="s">
        <v>179</v>
      </c>
      <c r="B4" s="166">
        <v>-0.78268716401108374</v>
      </c>
      <c r="C4" s="166">
        <v>3.0362186123576995</v>
      </c>
      <c r="D4" s="166">
        <v>0.49650768733318285</v>
      </c>
      <c r="E4" s="166">
        <v>1.7094254276206331</v>
      </c>
      <c r="F4" s="166">
        <v>-2.5528146097658952</v>
      </c>
      <c r="G4" s="166">
        <v>1.0728979714066149</v>
      </c>
      <c r="H4" s="166">
        <v>1.9517286922151666</v>
      </c>
      <c r="I4" s="166">
        <v>0.76124490135798895</v>
      </c>
      <c r="J4" s="162"/>
    </row>
    <row r="5" spans="1:10" x14ac:dyDescent="0.2">
      <c r="A5" s="167" t="s">
        <v>180</v>
      </c>
      <c r="B5" s="168">
        <v>-1.048797449675724</v>
      </c>
      <c r="C5" s="168">
        <v>-0.57188293160255876</v>
      </c>
      <c r="D5" s="168">
        <v>-0.90058993792539788</v>
      </c>
      <c r="E5" s="168">
        <v>-1.7217303355085409</v>
      </c>
      <c r="F5" s="168">
        <v>-1.9497508756862338</v>
      </c>
      <c r="G5" s="168">
        <v>-1.3337576831937303</v>
      </c>
      <c r="H5" s="168">
        <v>-0.63599550154493212</v>
      </c>
      <c r="I5" s="168">
        <v>0.18694064878777344</v>
      </c>
      <c r="J5" s="162"/>
    </row>
    <row r="6" spans="1:10" x14ac:dyDescent="0.2">
      <c r="A6" s="169"/>
      <c r="B6" s="162"/>
      <c r="C6" s="162"/>
      <c r="D6" s="162"/>
      <c r="E6" s="162"/>
      <c r="F6" s="162"/>
      <c r="G6" s="162"/>
      <c r="H6" s="162"/>
      <c r="I6" s="170"/>
      <c r="J6" s="162"/>
    </row>
    <row r="7" spans="1:10" x14ac:dyDescent="0.2">
      <c r="A7" s="162"/>
      <c r="B7" s="162"/>
      <c r="C7" s="162"/>
      <c r="D7" s="162"/>
      <c r="E7" s="162"/>
      <c r="F7" s="162"/>
      <c r="G7" s="162"/>
      <c r="H7" s="162"/>
      <c r="I7" s="162"/>
      <c r="J7" s="162"/>
    </row>
    <row r="8" spans="1:10" x14ac:dyDescent="0.2">
      <c r="A8" s="163" t="s">
        <v>93</v>
      </c>
      <c r="B8" s="162"/>
      <c r="C8" s="162"/>
      <c r="D8" s="162"/>
      <c r="E8" s="164">
        <v>2013</v>
      </c>
      <c r="F8" s="164">
        <v>2014</v>
      </c>
      <c r="G8" s="164">
        <v>2015</v>
      </c>
      <c r="H8" s="164">
        <v>2016</v>
      </c>
      <c r="I8" s="162"/>
      <c r="J8" s="162"/>
    </row>
    <row r="9" spans="1:10" x14ac:dyDescent="0.2">
      <c r="A9" s="165" t="s">
        <v>181</v>
      </c>
      <c r="B9" s="171">
        <v>-2.0093706422662327</v>
      </c>
      <c r="C9" s="171">
        <v>2.9433600521945285</v>
      </c>
      <c r="D9" s="171">
        <v>0.58335096795573904</v>
      </c>
      <c r="E9" s="171">
        <v>1.2963739601871371</v>
      </c>
      <c r="F9" s="171">
        <v>-2.2381743551584385</v>
      </c>
      <c r="G9" s="171">
        <v>1.8467898994793672</v>
      </c>
      <c r="H9" s="171">
        <v>2.1944630721331904</v>
      </c>
      <c r="I9" s="162"/>
    </row>
    <row r="10" spans="1:10" x14ac:dyDescent="0.2">
      <c r="A10" s="172" t="s">
        <v>180</v>
      </c>
      <c r="B10" s="173">
        <v>-1.0989645090699267</v>
      </c>
      <c r="C10" s="173">
        <v>-0.43370876769739586</v>
      </c>
      <c r="D10" s="173">
        <v>-0.44852913588992954</v>
      </c>
      <c r="E10" s="173">
        <v>-1.3093299999064898</v>
      </c>
      <c r="F10" s="173">
        <v>-0.99015808204648526</v>
      </c>
      <c r="G10" s="173">
        <v>-0.55840618249184582</v>
      </c>
      <c r="H10" s="173">
        <v>9.7975390020529046E-2</v>
      </c>
      <c r="I10" s="16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workbookViewId="0">
      <selection sqref="A1:H1"/>
    </sheetView>
  </sheetViews>
  <sheetFormatPr defaultRowHeight="15" customHeight="1" x14ac:dyDescent="0.25"/>
  <cols>
    <col min="1" max="1" width="22.7109375" style="46" bestFit="1" customWidth="1"/>
    <col min="2" max="7" width="9.140625" style="46" customWidth="1"/>
    <col min="8" max="8" width="10.7109375" style="46" customWidth="1"/>
    <col min="9" max="16384" width="9.140625" style="46"/>
  </cols>
  <sheetData>
    <row r="1" spans="1:17" ht="15" customHeight="1" x14ac:dyDescent="0.25">
      <c r="A1" s="510" t="s">
        <v>168</v>
      </c>
      <c r="B1" s="510"/>
      <c r="C1" s="510"/>
      <c r="D1" s="510"/>
      <c r="E1" s="510"/>
      <c r="F1" s="510"/>
      <c r="G1" s="510"/>
      <c r="H1" s="510"/>
    </row>
    <row r="2" spans="1:17" ht="15" customHeight="1" x14ac:dyDescent="0.25">
      <c r="A2" s="53"/>
      <c r="B2" s="511" t="s">
        <v>92</v>
      </c>
      <c r="C2" s="511"/>
      <c r="D2" s="512"/>
      <c r="E2" s="513" t="s">
        <v>100</v>
      </c>
      <c r="F2" s="512"/>
      <c r="G2" s="514"/>
      <c r="H2" s="515" t="s">
        <v>99</v>
      </c>
    </row>
    <row r="3" spans="1:17" ht="15" customHeight="1" x14ac:dyDescent="0.25">
      <c r="A3" s="53"/>
      <c r="B3" s="67">
        <v>2014</v>
      </c>
      <c r="C3" s="67">
        <v>2015</v>
      </c>
      <c r="D3" s="132" t="s">
        <v>98</v>
      </c>
      <c r="E3" s="68">
        <v>2014</v>
      </c>
      <c r="F3" s="69">
        <v>2015</v>
      </c>
      <c r="G3" s="133" t="s">
        <v>98</v>
      </c>
      <c r="H3" s="515"/>
    </row>
    <row r="4" spans="1:17" ht="15" customHeight="1" x14ac:dyDescent="0.25">
      <c r="A4" s="134" t="s">
        <v>3</v>
      </c>
      <c r="B4" s="48">
        <f>SUM(B5:B8)</f>
        <v>32.914670020071121</v>
      </c>
      <c r="C4" s="48">
        <f>SUM(C5:C8)</f>
        <v>31.853091454133047</v>
      </c>
      <c r="D4" s="48">
        <f>C4-B4</f>
        <v>-1.0615785659380741</v>
      </c>
      <c r="E4" s="59">
        <f>SUM(E5:E8)</f>
        <v>35.719107033432735</v>
      </c>
      <c r="F4" s="57">
        <f>SUM(F5:F8)</f>
        <v>33.737575077767815</v>
      </c>
      <c r="G4" s="60">
        <f>F4-E4</f>
        <v>-1.98153195566492</v>
      </c>
      <c r="H4" s="48">
        <f>G4-D4</f>
        <v>-0.91995338972684593</v>
      </c>
    </row>
    <row r="5" spans="1:17" ht="15" customHeight="1" x14ac:dyDescent="0.25">
      <c r="A5" s="45" t="s">
        <v>4</v>
      </c>
      <c r="B5" s="49">
        <v>14.925570405788651</v>
      </c>
      <c r="C5" s="49">
        <v>14.447877257080671</v>
      </c>
      <c r="D5" s="49">
        <f t="shared" ref="D5:D16" si="0">C5-B5</f>
        <v>-0.47769314870797963</v>
      </c>
      <c r="E5" s="61">
        <v>16.122477803372899</v>
      </c>
      <c r="F5" s="55">
        <v>15.339256815653107</v>
      </c>
      <c r="G5" s="62">
        <f t="shared" ref="G5:G16" si="1">F5-E5</f>
        <v>-0.78322098771979221</v>
      </c>
      <c r="H5" s="49">
        <f t="shared" ref="H5:H16" si="2">G5-D5</f>
        <v>-0.30552783901181257</v>
      </c>
    </row>
    <row r="6" spans="1:17" ht="15" customHeight="1" x14ac:dyDescent="0.25">
      <c r="A6" s="45" t="s">
        <v>120</v>
      </c>
      <c r="B6" s="49">
        <v>13.011148839814652</v>
      </c>
      <c r="C6" s="49">
        <v>12.883298379822369</v>
      </c>
      <c r="D6" s="49">
        <f t="shared" si="0"/>
        <v>-0.12785045999228295</v>
      </c>
      <c r="E6" s="61">
        <v>13.179011116365809</v>
      </c>
      <c r="F6" s="55">
        <v>13.089767455804383</v>
      </c>
      <c r="G6" s="62">
        <f t="shared" si="1"/>
        <v>-8.9243660561425742E-2</v>
      </c>
      <c r="H6" s="49">
        <f t="shared" si="2"/>
        <v>3.8606799430857208E-2</v>
      </c>
    </row>
    <row r="7" spans="1:17" ht="15" customHeight="1" x14ac:dyDescent="0.25">
      <c r="A7" s="45" t="s">
        <v>18</v>
      </c>
      <c r="B7" s="49">
        <v>3.1494691190799076</v>
      </c>
      <c r="C7" s="49">
        <v>2.9098862373742347</v>
      </c>
      <c r="D7" s="49">
        <f t="shared" si="0"/>
        <v>-0.23958288170567288</v>
      </c>
      <c r="E7" s="61">
        <v>4.3220659447185925</v>
      </c>
      <c r="F7" s="55">
        <v>3.5269922062230812</v>
      </c>
      <c r="G7" s="62">
        <f t="shared" si="1"/>
        <v>-0.79507373849551133</v>
      </c>
      <c r="H7" s="49">
        <f t="shared" si="2"/>
        <v>-0.55549085678983845</v>
      </c>
    </row>
    <row r="8" spans="1:17" ht="15" customHeight="1" x14ac:dyDescent="0.25">
      <c r="A8" s="45" t="s">
        <v>23</v>
      </c>
      <c r="B8" s="49">
        <v>1.8284816553879122</v>
      </c>
      <c r="C8" s="49">
        <v>1.6120295798557731</v>
      </c>
      <c r="D8" s="49">
        <f t="shared" si="0"/>
        <v>-0.21645207553213908</v>
      </c>
      <c r="E8" s="61">
        <v>2.0955521689754297</v>
      </c>
      <c r="F8" s="55">
        <v>1.7815586000872425</v>
      </c>
      <c r="G8" s="62">
        <f t="shared" si="1"/>
        <v>-0.31399356888818719</v>
      </c>
      <c r="H8" s="49">
        <f t="shared" si="2"/>
        <v>-9.7541493356048115E-2</v>
      </c>
      <c r="J8" s="54"/>
      <c r="K8" s="54"/>
      <c r="L8" s="54"/>
      <c r="M8" s="54"/>
      <c r="N8" s="54"/>
      <c r="O8" s="54"/>
      <c r="P8" s="54"/>
      <c r="Q8" s="54"/>
    </row>
    <row r="9" spans="1:17" ht="15" customHeight="1" x14ac:dyDescent="0.25">
      <c r="A9" s="47" t="s">
        <v>97</v>
      </c>
      <c r="B9" s="50">
        <v>1.5809604290989399</v>
      </c>
      <c r="C9" s="50">
        <v>1.5672480704759633</v>
      </c>
      <c r="D9" s="50">
        <f t="shared" si="0"/>
        <v>-1.3712358622976595E-2</v>
      </c>
      <c r="E9" s="63">
        <v>1.8631730433663261</v>
      </c>
      <c r="F9" s="58">
        <v>1.7547889564017365</v>
      </c>
      <c r="G9" s="64">
        <f t="shared" si="1"/>
        <v>-0.10838408696458957</v>
      </c>
      <c r="H9" s="50">
        <f t="shared" si="2"/>
        <v>-9.4671728341612971E-2</v>
      </c>
      <c r="J9" s="54"/>
      <c r="K9" s="54"/>
      <c r="L9" s="54"/>
      <c r="M9" s="54"/>
      <c r="N9" s="54"/>
      <c r="O9" s="54"/>
      <c r="P9" s="54"/>
      <c r="Q9" s="54"/>
    </row>
    <row r="10" spans="1:17" ht="15" customHeight="1" x14ac:dyDescent="0.25">
      <c r="A10" s="134" t="s">
        <v>27</v>
      </c>
      <c r="B10" s="48">
        <f>SUM(B11:B15)</f>
        <v>37.36158379813228</v>
      </c>
      <c r="C10" s="48">
        <f>SUM(C11:C15)</f>
        <v>36.387643076795506</v>
      </c>
      <c r="D10" s="48">
        <f t="shared" si="0"/>
        <v>-0.97394072133677412</v>
      </c>
      <c r="E10" s="59">
        <f>SUM(E11:E15)</f>
        <v>38.55877205491737</v>
      </c>
      <c r="F10" s="57">
        <f>SUM(F11:F15)</f>
        <v>37.389193411478331</v>
      </c>
      <c r="G10" s="60">
        <f t="shared" si="1"/>
        <v>-1.1695786434390385</v>
      </c>
      <c r="H10" s="48">
        <f t="shared" si="2"/>
        <v>-0.19563792210226438</v>
      </c>
      <c r="J10" s="54"/>
      <c r="K10" s="54"/>
      <c r="L10" s="54"/>
      <c r="M10" s="54"/>
      <c r="N10" s="54"/>
      <c r="O10" s="54"/>
      <c r="P10" s="54"/>
      <c r="Q10" s="54"/>
    </row>
    <row r="11" spans="1:17" ht="15" customHeight="1" x14ac:dyDescent="0.25">
      <c r="A11" s="323" t="s">
        <v>380</v>
      </c>
      <c r="B11" s="49">
        <v>6.1522905274348165</v>
      </c>
      <c r="C11" s="49">
        <v>6.0870763625976547</v>
      </c>
      <c r="D11" s="49">
        <f t="shared" si="0"/>
        <v>-6.5214164837161803E-2</v>
      </c>
      <c r="E11" s="61">
        <v>6.4337285553154446</v>
      </c>
      <c r="F11" s="55">
        <v>6.3748374554531679</v>
      </c>
      <c r="G11" s="62">
        <f t="shared" si="1"/>
        <v>-5.8891099862276697E-2</v>
      </c>
      <c r="H11" s="49">
        <f t="shared" si="2"/>
        <v>6.3230649748851064E-3</v>
      </c>
      <c r="J11" s="54"/>
      <c r="K11" s="54"/>
      <c r="L11" s="54"/>
      <c r="M11" s="323"/>
      <c r="N11" s="54"/>
      <c r="O11" s="54"/>
      <c r="P11" s="54"/>
      <c r="Q11" s="54"/>
    </row>
    <row r="12" spans="1:17" ht="15" customHeight="1" x14ac:dyDescent="0.25">
      <c r="A12" s="323" t="s">
        <v>381</v>
      </c>
      <c r="B12" s="49">
        <v>10.56894715616532</v>
      </c>
      <c r="C12" s="49">
        <v>10.645491151606864</v>
      </c>
      <c r="D12" s="49">
        <f t="shared" si="0"/>
        <v>7.6543995441543444E-2</v>
      </c>
      <c r="E12" s="61">
        <v>10.788940314055749</v>
      </c>
      <c r="F12" s="55">
        <v>9.8729929159076022</v>
      </c>
      <c r="G12" s="62">
        <f t="shared" si="1"/>
        <v>-0.91594739814814652</v>
      </c>
      <c r="H12" s="49">
        <f t="shared" si="2"/>
        <v>-0.99249139358968996</v>
      </c>
      <c r="J12" s="54"/>
      <c r="K12" s="54"/>
      <c r="L12" s="54"/>
      <c r="M12" s="323"/>
      <c r="N12" s="54"/>
      <c r="O12" s="54"/>
      <c r="P12" s="54"/>
      <c r="Q12" s="54"/>
    </row>
    <row r="13" spans="1:17" ht="15" customHeight="1" x14ac:dyDescent="0.25">
      <c r="A13" s="323" t="s">
        <v>382</v>
      </c>
      <c r="B13" s="49">
        <v>16.433824743494174</v>
      </c>
      <c r="C13" s="49">
        <v>15.954117826522141</v>
      </c>
      <c r="D13" s="49">
        <f t="shared" si="0"/>
        <v>-0.47970691697203272</v>
      </c>
      <c r="E13" s="61">
        <v>16.338788102533503</v>
      </c>
      <c r="F13" s="55">
        <v>15.974117757647855</v>
      </c>
      <c r="G13" s="62">
        <f t="shared" si="1"/>
        <v>-0.36467034488564742</v>
      </c>
      <c r="H13" s="49">
        <f t="shared" si="2"/>
        <v>0.11503657208638529</v>
      </c>
      <c r="J13" s="54"/>
      <c r="K13" s="54"/>
      <c r="L13" s="54"/>
      <c r="M13" s="323"/>
      <c r="N13" s="54"/>
      <c r="O13" s="54"/>
      <c r="P13" s="54"/>
      <c r="Q13" s="54"/>
    </row>
    <row r="14" spans="1:17" ht="15" customHeight="1" x14ac:dyDescent="0.25">
      <c r="A14" s="323" t="s">
        <v>96</v>
      </c>
      <c r="B14" s="49">
        <v>1.8606540722373492</v>
      </c>
      <c r="C14" s="49">
        <v>1.8399827349384292</v>
      </c>
      <c r="D14" s="49">
        <f t="shared" si="0"/>
        <v>-2.0671337298920012E-2</v>
      </c>
      <c r="E14" s="61">
        <v>1.8798110579864342</v>
      </c>
      <c r="F14" s="55">
        <v>1.8010333800611302</v>
      </c>
      <c r="G14" s="62">
        <f t="shared" si="1"/>
        <v>-7.877767792530399E-2</v>
      </c>
      <c r="H14" s="49">
        <f t="shared" si="2"/>
        <v>-5.8106340626383979E-2</v>
      </c>
      <c r="J14" s="54"/>
      <c r="K14" s="54"/>
      <c r="L14" s="54"/>
      <c r="M14" s="54"/>
      <c r="N14" s="54"/>
      <c r="O14" s="54"/>
      <c r="P14" s="54"/>
      <c r="Q14" s="54"/>
    </row>
    <row r="15" spans="1:17" ht="15" customHeight="1" x14ac:dyDescent="0.25">
      <c r="A15" s="51" t="s">
        <v>60</v>
      </c>
      <c r="B15" s="55">
        <v>2.3458672988006168</v>
      </c>
      <c r="C15" s="55">
        <v>1.8609750011304118</v>
      </c>
      <c r="D15" s="55">
        <f t="shared" si="0"/>
        <v>-0.48489229767020503</v>
      </c>
      <c r="E15" s="61">
        <v>3.1175040250262374</v>
      </c>
      <c r="F15" s="55">
        <v>3.3662119024085819</v>
      </c>
      <c r="G15" s="62">
        <f t="shared" si="1"/>
        <v>0.24870787738234457</v>
      </c>
      <c r="H15" s="55">
        <f t="shared" si="2"/>
        <v>0.7336001750525496</v>
      </c>
      <c r="J15" s="54"/>
      <c r="K15" s="54"/>
      <c r="L15" s="54"/>
      <c r="M15" s="54"/>
      <c r="N15" s="54"/>
      <c r="O15" s="54"/>
      <c r="P15" s="54"/>
      <c r="Q15" s="54"/>
    </row>
    <row r="16" spans="1:17" ht="15" customHeight="1" x14ac:dyDescent="0.25">
      <c r="A16" s="52" t="s">
        <v>95</v>
      </c>
      <c r="B16" s="56">
        <f>B4-B10</f>
        <v>-4.446913778061159</v>
      </c>
      <c r="C16" s="56">
        <f>C4-C10</f>
        <v>-4.5345516226624589</v>
      </c>
      <c r="D16" s="56">
        <f t="shared" si="0"/>
        <v>-8.7637844601299975E-2</v>
      </c>
      <c r="E16" s="65">
        <f>E4-E10</f>
        <v>-2.8396650214846346</v>
      </c>
      <c r="F16" s="56">
        <f>F4-F10</f>
        <v>-3.6516183337105161</v>
      </c>
      <c r="G16" s="66">
        <f t="shared" si="1"/>
        <v>-0.81195331222588152</v>
      </c>
      <c r="H16" s="56">
        <f t="shared" si="2"/>
        <v>-0.72431546762458154</v>
      </c>
      <c r="J16" s="54"/>
      <c r="K16" s="54"/>
      <c r="L16" s="54"/>
      <c r="M16" s="54"/>
      <c r="N16" s="54"/>
      <c r="O16" s="54"/>
      <c r="P16" s="54"/>
      <c r="Q16" s="54"/>
    </row>
    <row r="17" spans="1:17" ht="15" customHeight="1" x14ac:dyDescent="0.25">
      <c r="A17" s="40"/>
      <c r="B17" s="40"/>
      <c r="C17" s="40"/>
      <c r="D17" s="40"/>
      <c r="E17" s="516" t="s">
        <v>82</v>
      </c>
      <c r="F17" s="516"/>
      <c r="G17" s="516"/>
      <c r="H17" s="516"/>
      <c r="J17" s="54"/>
      <c r="K17" s="54"/>
      <c r="L17" s="54"/>
      <c r="M17" s="54"/>
      <c r="N17" s="54"/>
      <c r="O17" s="54"/>
      <c r="P17" s="54"/>
      <c r="Q17" s="54"/>
    </row>
    <row r="18" spans="1:17" ht="15" customHeight="1" x14ac:dyDescent="0.25">
      <c r="J18" s="54"/>
      <c r="K18" s="54"/>
      <c r="L18" s="54"/>
      <c r="M18" s="54"/>
      <c r="N18" s="54"/>
      <c r="O18" s="54"/>
      <c r="P18" s="54"/>
      <c r="Q18" s="54"/>
    </row>
    <row r="19" spans="1:17" ht="15" customHeight="1" x14ac:dyDescent="0.25">
      <c r="J19" s="54"/>
      <c r="K19" s="54"/>
      <c r="L19" s="54"/>
      <c r="M19" s="54"/>
      <c r="N19" s="54"/>
      <c r="O19" s="54"/>
      <c r="P19" s="54"/>
      <c r="Q19" s="54"/>
    </row>
  </sheetData>
  <mergeCells count="5">
    <mergeCell ref="A1:H1"/>
    <mergeCell ref="B2:D2"/>
    <mergeCell ref="E2:G2"/>
    <mergeCell ref="H2:H3"/>
    <mergeCell ref="E17:H17"/>
  </mergeCells>
  <pageMargins left="0.7" right="0.7" top="0.75" bottom="0.75" header="0.3" footer="0.3"/>
  <ignoredErrors>
    <ignoredError sqref="D5:D16" formula="1"/>
    <ignoredError sqref="D4" formula="1" formulaRange="1"/>
    <ignoredError sqref="B4:C4 E4:H4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/>
  </sheetViews>
  <sheetFormatPr defaultRowHeight="12.75" x14ac:dyDescent="0.2"/>
  <cols>
    <col min="1" max="1" width="39.28515625" style="151" customWidth="1"/>
    <col min="2" max="254" width="9.140625" style="151"/>
    <col min="255" max="255" width="39.28515625" style="151" customWidth="1"/>
    <col min="256" max="263" width="9.140625" style="151"/>
    <col min="264" max="264" width="18.42578125" style="151" bestFit="1" customWidth="1"/>
    <col min="265" max="510" width="9.140625" style="151"/>
    <col min="511" max="511" width="39.28515625" style="151" customWidth="1"/>
    <col min="512" max="519" width="9.140625" style="151"/>
    <col min="520" max="520" width="18.42578125" style="151" bestFit="1" customWidth="1"/>
    <col min="521" max="766" width="9.140625" style="151"/>
    <col min="767" max="767" width="39.28515625" style="151" customWidth="1"/>
    <col min="768" max="775" width="9.140625" style="151"/>
    <col min="776" max="776" width="18.42578125" style="151" bestFit="1" customWidth="1"/>
    <col min="777" max="1022" width="9.140625" style="151"/>
    <col min="1023" max="1023" width="39.28515625" style="151" customWidth="1"/>
    <col min="1024" max="1031" width="9.140625" style="151"/>
    <col min="1032" max="1032" width="18.42578125" style="151" bestFit="1" customWidth="1"/>
    <col min="1033" max="1278" width="9.140625" style="151"/>
    <col min="1279" max="1279" width="39.28515625" style="151" customWidth="1"/>
    <col min="1280" max="1287" width="9.140625" style="151"/>
    <col min="1288" max="1288" width="18.42578125" style="151" bestFit="1" customWidth="1"/>
    <col min="1289" max="1534" width="9.140625" style="151"/>
    <col min="1535" max="1535" width="39.28515625" style="151" customWidth="1"/>
    <col min="1536" max="1543" width="9.140625" style="151"/>
    <col min="1544" max="1544" width="18.42578125" style="151" bestFit="1" customWidth="1"/>
    <col min="1545" max="1790" width="9.140625" style="151"/>
    <col min="1791" max="1791" width="39.28515625" style="151" customWidth="1"/>
    <col min="1792" max="1799" width="9.140625" style="151"/>
    <col min="1800" max="1800" width="18.42578125" style="151" bestFit="1" customWidth="1"/>
    <col min="1801" max="2046" width="9.140625" style="151"/>
    <col min="2047" max="2047" width="39.28515625" style="151" customWidth="1"/>
    <col min="2048" max="2055" width="9.140625" style="151"/>
    <col min="2056" max="2056" width="18.42578125" style="151" bestFit="1" customWidth="1"/>
    <col min="2057" max="2302" width="9.140625" style="151"/>
    <col min="2303" max="2303" width="39.28515625" style="151" customWidth="1"/>
    <col min="2304" max="2311" width="9.140625" style="151"/>
    <col min="2312" max="2312" width="18.42578125" style="151" bestFit="1" customWidth="1"/>
    <col min="2313" max="2558" width="9.140625" style="151"/>
    <col min="2559" max="2559" width="39.28515625" style="151" customWidth="1"/>
    <col min="2560" max="2567" width="9.140625" style="151"/>
    <col min="2568" max="2568" width="18.42578125" style="151" bestFit="1" customWidth="1"/>
    <col min="2569" max="2814" width="9.140625" style="151"/>
    <col min="2815" max="2815" width="39.28515625" style="151" customWidth="1"/>
    <col min="2816" max="2823" width="9.140625" style="151"/>
    <col min="2824" max="2824" width="18.42578125" style="151" bestFit="1" customWidth="1"/>
    <col min="2825" max="3070" width="9.140625" style="151"/>
    <col min="3071" max="3071" width="39.28515625" style="151" customWidth="1"/>
    <col min="3072" max="3079" width="9.140625" style="151"/>
    <col min="3080" max="3080" width="18.42578125" style="151" bestFit="1" customWidth="1"/>
    <col min="3081" max="3326" width="9.140625" style="151"/>
    <col min="3327" max="3327" width="39.28515625" style="151" customWidth="1"/>
    <col min="3328" max="3335" width="9.140625" style="151"/>
    <col min="3336" max="3336" width="18.42578125" style="151" bestFit="1" customWidth="1"/>
    <col min="3337" max="3582" width="9.140625" style="151"/>
    <col min="3583" max="3583" width="39.28515625" style="151" customWidth="1"/>
    <col min="3584" max="3591" width="9.140625" style="151"/>
    <col min="3592" max="3592" width="18.42578125" style="151" bestFit="1" customWidth="1"/>
    <col min="3593" max="3838" width="9.140625" style="151"/>
    <col min="3839" max="3839" width="39.28515625" style="151" customWidth="1"/>
    <col min="3840" max="3847" width="9.140625" style="151"/>
    <col min="3848" max="3848" width="18.42578125" style="151" bestFit="1" customWidth="1"/>
    <col min="3849" max="4094" width="9.140625" style="151"/>
    <col min="4095" max="4095" width="39.28515625" style="151" customWidth="1"/>
    <col min="4096" max="4103" width="9.140625" style="151"/>
    <col min="4104" max="4104" width="18.42578125" style="151" bestFit="1" customWidth="1"/>
    <col min="4105" max="4350" width="9.140625" style="151"/>
    <col min="4351" max="4351" width="39.28515625" style="151" customWidth="1"/>
    <col min="4352" max="4359" width="9.140625" style="151"/>
    <col min="4360" max="4360" width="18.42578125" style="151" bestFit="1" customWidth="1"/>
    <col min="4361" max="4606" width="9.140625" style="151"/>
    <col min="4607" max="4607" width="39.28515625" style="151" customWidth="1"/>
    <col min="4608" max="4615" width="9.140625" style="151"/>
    <col min="4616" max="4616" width="18.42578125" style="151" bestFit="1" customWidth="1"/>
    <col min="4617" max="4862" width="9.140625" style="151"/>
    <col min="4863" max="4863" width="39.28515625" style="151" customWidth="1"/>
    <col min="4864" max="4871" width="9.140625" style="151"/>
    <col min="4872" max="4872" width="18.42578125" style="151" bestFit="1" customWidth="1"/>
    <col min="4873" max="5118" width="9.140625" style="151"/>
    <col min="5119" max="5119" width="39.28515625" style="151" customWidth="1"/>
    <col min="5120" max="5127" width="9.140625" style="151"/>
    <col min="5128" max="5128" width="18.42578125" style="151" bestFit="1" customWidth="1"/>
    <col min="5129" max="5374" width="9.140625" style="151"/>
    <col min="5375" max="5375" width="39.28515625" style="151" customWidth="1"/>
    <col min="5376" max="5383" width="9.140625" style="151"/>
    <col min="5384" max="5384" width="18.42578125" style="151" bestFit="1" customWidth="1"/>
    <col min="5385" max="5630" width="9.140625" style="151"/>
    <col min="5631" max="5631" width="39.28515625" style="151" customWidth="1"/>
    <col min="5632" max="5639" width="9.140625" style="151"/>
    <col min="5640" max="5640" width="18.42578125" style="151" bestFit="1" customWidth="1"/>
    <col min="5641" max="5886" width="9.140625" style="151"/>
    <col min="5887" max="5887" width="39.28515625" style="151" customWidth="1"/>
    <col min="5888" max="5895" width="9.140625" style="151"/>
    <col min="5896" max="5896" width="18.42578125" style="151" bestFit="1" customWidth="1"/>
    <col min="5897" max="6142" width="9.140625" style="151"/>
    <col min="6143" max="6143" width="39.28515625" style="151" customWidth="1"/>
    <col min="6144" max="6151" width="9.140625" style="151"/>
    <col min="6152" max="6152" width="18.42578125" style="151" bestFit="1" customWidth="1"/>
    <col min="6153" max="6398" width="9.140625" style="151"/>
    <col min="6399" max="6399" width="39.28515625" style="151" customWidth="1"/>
    <col min="6400" max="6407" width="9.140625" style="151"/>
    <col min="6408" max="6408" width="18.42578125" style="151" bestFit="1" customWidth="1"/>
    <col min="6409" max="6654" width="9.140625" style="151"/>
    <col min="6655" max="6655" width="39.28515625" style="151" customWidth="1"/>
    <col min="6656" max="6663" width="9.140625" style="151"/>
    <col min="6664" max="6664" width="18.42578125" style="151" bestFit="1" customWidth="1"/>
    <col min="6665" max="6910" width="9.140625" style="151"/>
    <col min="6911" max="6911" width="39.28515625" style="151" customWidth="1"/>
    <col min="6912" max="6919" width="9.140625" style="151"/>
    <col min="6920" max="6920" width="18.42578125" style="151" bestFit="1" customWidth="1"/>
    <col min="6921" max="7166" width="9.140625" style="151"/>
    <col min="7167" max="7167" width="39.28515625" style="151" customWidth="1"/>
    <col min="7168" max="7175" width="9.140625" style="151"/>
    <col min="7176" max="7176" width="18.42578125" style="151" bestFit="1" customWidth="1"/>
    <col min="7177" max="7422" width="9.140625" style="151"/>
    <col min="7423" max="7423" width="39.28515625" style="151" customWidth="1"/>
    <col min="7424" max="7431" width="9.140625" style="151"/>
    <col min="7432" max="7432" width="18.42578125" style="151" bestFit="1" customWidth="1"/>
    <col min="7433" max="7678" width="9.140625" style="151"/>
    <col min="7679" max="7679" width="39.28515625" style="151" customWidth="1"/>
    <col min="7680" max="7687" width="9.140625" style="151"/>
    <col min="7688" max="7688" width="18.42578125" style="151" bestFit="1" customWidth="1"/>
    <col min="7689" max="7934" width="9.140625" style="151"/>
    <col min="7935" max="7935" width="39.28515625" style="151" customWidth="1"/>
    <col min="7936" max="7943" width="9.140625" style="151"/>
    <col min="7944" max="7944" width="18.42578125" style="151" bestFit="1" customWidth="1"/>
    <col min="7945" max="8190" width="9.140625" style="151"/>
    <col min="8191" max="8191" width="39.28515625" style="151" customWidth="1"/>
    <col min="8192" max="8199" width="9.140625" style="151"/>
    <col min="8200" max="8200" width="18.42578125" style="151" bestFit="1" customWidth="1"/>
    <col min="8201" max="8446" width="9.140625" style="151"/>
    <col min="8447" max="8447" width="39.28515625" style="151" customWidth="1"/>
    <col min="8448" max="8455" width="9.140625" style="151"/>
    <col min="8456" max="8456" width="18.42578125" style="151" bestFit="1" customWidth="1"/>
    <col min="8457" max="8702" width="9.140625" style="151"/>
    <col min="8703" max="8703" width="39.28515625" style="151" customWidth="1"/>
    <col min="8704" max="8711" width="9.140625" style="151"/>
    <col min="8712" max="8712" width="18.42578125" style="151" bestFit="1" customWidth="1"/>
    <col min="8713" max="8958" width="9.140625" style="151"/>
    <col min="8959" max="8959" width="39.28515625" style="151" customWidth="1"/>
    <col min="8960" max="8967" width="9.140625" style="151"/>
    <col min="8968" max="8968" width="18.42578125" style="151" bestFit="1" customWidth="1"/>
    <col min="8969" max="9214" width="9.140625" style="151"/>
    <col min="9215" max="9215" width="39.28515625" style="151" customWidth="1"/>
    <col min="9216" max="9223" width="9.140625" style="151"/>
    <col min="9224" max="9224" width="18.42578125" style="151" bestFit="1" customWidth="1"/>
    <col min="9225" max="9470" width="9.140625" style="151"/>
    <col min="9471" max="9471" width="39.28515625" style="151" customWidth="1"/>
    <col min="9472" max="9479" width="9.140625" style="151"/>
    <col min="9480" max="9480" width="18.42578125" style="151" bestFit="1" customWidth="1"/>
    <col min="9481" max="9726" width="9.140625" style="151"/>
    <col min="9727" max="9727" width="39.28515625" style="151" customWidth="1"/>
    <col min="9728" max="9735" width="9.140625" style="151"/>
    <col min="9736" max="9736" width="18.42578125" style="151" bestFit="1" customWidth="1"/>
    <col min="9737" max="9982" width="9.140625" style="151"/>
    <col min="9983" max="9983" width="39.28515625" style="151" customWidth="1"/>
    <col min="9984" max="9991" width="9.140625" style="151"/>
    <col min="9992" max="9992" width="18.42578125" style="151" bestFit="1" customWidth="1"/>
    <col min="9993" max="10238" width="9.140625" style="151"/>
    <col min="10239" max="10239" width="39.28515625" style="151" customWidth="1"/>
    <col min="10240" max="10247" width="9.140625" style="151"/>
    <col min="10248" max="10248" width="18.42578125" style="151" bestFit="1" customWidth="1"/>
    <col min="10249" max="10494" width="9.140625" style="151"/>
    <col min="10495" max="10495" width="39.28515625" style="151" customWidth="1"/>
    <col min="10496" max="10503" width="9.140625" style="151"/>
    <col min="10504" max="10504" width="18.42578125" style="151" bestFit="1" customWidth="1"/>
    <col min="10505" max="10750" width="9.140625" style="151"/>
    <col min="10751" max="10751" width="39.28515625" style="151" customWidth="1"/>
    <col min="10752" max="10759" width="9.140625" style="151"/>
    <col min="10760" max="10760" width="18.42578125" style="151" bestFit="1" customWidth="1"/>
    <col min="10761" max="11006" width="9.140625" style="151"/>
    <col min="11007" max="11007" width="39.28515625" style="151" customWidth="1"/>
    <col min="11008" max="11015" width="9.140625" style="151"/>
    <col min="11016" max="11016" width="18.42578125" style="151" bestFit="1" customWidth="1"/>
    <col min="11017" max="11262" width="9.140625" style="151"/>
    <col min="11263" max="11263" width="39.28515625" style="151" customWidth="1"/>
    <col min="11264" max="11271" width="9.140625" style="151"/>
    <col min="11272" max="11272" width="18.42578125" style="151" bestFit="1" customWidth="1"/>
    <col min="11273" max="11518" width="9.140625" style="151"/>
    <col min="11519" max="11519" width="39.28515625" style="151" customWidth="1"/>
    <col min="11520" max="11527" width="9.140625" style="151"/>
    <col min="11528" max="11528" width="18.42578125" style="151" bestFit="1" customWidth="1"/>
    <col min="11529" max="11774" width="9.140625" style="151"/>
    <col min="11775" max="11775" width="39.28515625" style="151" customWidth="1"/>
    <col min="11776" max="11783" width="9.140625" style="151"/>
    <col min="11784" max="11784" width="18.42578125" style="151" bestFit="1" customWidth="1"/>
    <col min="11785" max="12030" width="9.140625" style="151"/>
    <col min="12031" max="12031" width="39.28515625" style="151" customWidth="1"/>
    <col min="12032" max="12039" width="9.140625" style="151"/>
    <col min="12040" max="12040" width="18.42578125" style="151" bestFit="1" customWidth="1"/>
    <col min="12041" max="12286" width="9.140625" style="151"/>
    <col min="12287" max="12287" width="39.28515625" style="151" customWidth="1"/>
    <col min="12288" max="12295" width="9.140625" style="151"/>
    <col min="12296" max="12296" width="18.42578125" style="151" bestFit="1" customWidth="1"/>
    <col min="12297" max="12542" width="9.140625" style="151"/>
    <col min="12543" max="12543" width="39.28515625" style="151" customWidth="1"/>
    <col min="12544" max="12551" width="9.140625" style="151"/>
    <col min="12552" max="12552" width="18.42578125" style="151" bestFit="1" customWidth="1"/>
    <col min="12553" max="12798" width="9.140625" style="151"/>
    <col min="12799" max="12799" width="39.28515625" style="151" customWidth="1"/>
    <col min="12800" max="12807" width="9.140625" style="151"/>
    <col min="12808" max="12808" width="18.42578125" style="151" bestFit="1" customWidth="1"/>
    <col min="12809" max="13054" width="9.140625" style="151"/>
    <col min="13055" max="13055" width="39.28515625" style="151" customWidth="1"/>
    <col min="13056" max="13063" width="9.140625" style="151"/>
    <col min="13064" max="13064" width="18.42578125" style="151" bestFit="1" customWidth="1"/>
    <col min="13065" max="13310" width="9.140625" style="151"/>
    <col min="13311" max="13311" width="39.28515625" style="151" customWidth="1"/>
    <col min="13312" max="13319" width="9.140625" style="151"/>
    <col min="13320" max="13320" width="18.42578125" style="151" bestFit="1" customWidth="1"/>
    <col min="13321" max="13566" width="9.140625" style="151"/>
    <col min="13567" max="13567" width="39.28515625" style="151" customWidth="1"/>
    <col min="13568" max="13575" width="9.140625" style="151"/>
    <col min="13576" max="13576" width="18.42578125" style="151" bestFit="1" customWidth="1"/>
    <col min="13577" max="13822" width="9.140625" style="151"/>
    <col min="13823" max="13823" width="39.28515625" style="151" customWidth="1"/>
    <col min="13824" max="13831" width="9.140625" style="151"/>
    <col min="13832" max="13832" width="18.42578125" style="151" bestFit="1" customWidth="1"/>
    <col min="13833" max="14078" width="9.140625" style="151"/>
    <col min="14079" max="14079" width="39.28515625" style="151" customWidth="1"/>
    <col min="14080" max="14087" width="9.140625" style="151"/>
    <col min="14088" max="14088" width="18.42578125" style="151" bestFit="1" customWidth="1"/>
    <col min="14089" max="14334" width="9.140625" style="151"/>
    <col min="14335" max="14335" width="39.28515625" style="151" customWidth="1"/>
    <col min="14336" max="14343" width="9.140625" style="151"/>
    <col min="14344" max="14344" width="18.42578125" style="151" bestFit="1" customWidth="1"/>
    <col min="14345" max="14590" width="9.140625" style="151"/>
    <col min="14591" max="14591" width="39.28515625" style="151" customWidth="1"/>
    <col min="14592" max="14599" width="9.140625" style="151"/>
    <col min="14600" max="14600" width="18.42578125" style="151" bestFit="1" customWidth="1"/>
    <col min="14601" max="14846" width="9.140625" style="151"/>
    <col min="14847" max="14847" width="39.28515625" style="151" customWidth="1"/>
    <col min="14848" max="14855" width="9.140625" style="151"/>
    <col min="14856" max="14856" width="18.42578125" style="151" bestFit="1" customWidth="1"/>
    <col min="14857" max="15102" width="9.140625" style="151"/>
    <col min="15103" max="15103" width="39.28515625" style="151" customWidth="1"/>
    <col min="15104" max="15111" width="9.140625" style="151"/>
    <col min="15112" max="15112" width="18.42578125" style="151" bestFit="1" customWidth="1"/>
    <col min="15113" max="15358" width="9.140625" style="151"/>
    <col min="15359" max="15359" width="39.28515625" style="151" customWidth="1"/>
    <col min="15360" max="15367" width="9.140625" style="151"/>
    <col min="15368" max="15368" width="18.42578125" style="151" bestFit="1" customWidth="1"/>
    <col min="15369" max="15614" width="9.140625" style="151"/>
    <col min="15615" max="15615" width="39.28515625" style="151" customWidth="1"/>
    <col min="15616" max="15623" width="9.140625" style="151"/>
    <col min="15624" max="15624" width="18.42578125" style="151" bestFit="1" customWidth="1"/>
    <col min="15625" max="15870" width="9.140625" style="151"/>
    <col min="15871" max="15871" width="39.28515625" style="151" customWidth="1"/>
    <col min="15872" max="15879" width="9.140625" style="151"/>
    <col min="15880" max="15880" width="18.42578125" style="151" bestFit="1" customWidth="1"/>
    <col min="15881" max="16126" width="9.140625" style="151"/>
    <col min="16127" max="16127" width="39.28515625" style="151" customWidth="1"/>
    <col min="16128" max="16135" width="9.140625" style="151"/>
    <col min="16136" max="16136" width="18.42578125" style="151" bestFit="1" customWidth="1"/>
    <col min="16137" max="16384" width="9.140625" style="151"/>
  </cols>
  <sheetData>
    <row r="1" spans="1:13" x14ac:dyDescent="0.2">
      <c r="A1" s="174" t="s">
        <v>571</v>
      </c>
      <c r="B1" s="162"/>
      <c r="C1" s="162"/>
      <c r="D1" s="162"/>
      <c r="E1" s="162"/>
      <c r="F1" s="162"/>
      <c r="G1" s="162"/>
    </row>
    <row r="2" spans="1:13" x14ac:dyDescent="0.2">
      <c r="D2" s="164">
        <v>2013</v>
      </c>
      <c r="E2" s="164">
        <v>2014</v>
      </c>
      <c r="F2" s="164">
        <v>2015</v>
      </c>
      <c r="G2" s="164">
        <v>2016</v>
      </c>
      <c r="J2" s="175"/>
      <c r="K2" s="175"/>
    </row>
    <row r="3" spans="1:13" x14ac:dyDescent="0.2">
      <c r="A3" s="176" t="s">
        <v>182</v>
      </c>
      <c r="B3" s="177"/>
      <c r="C3" s="177"/>
      <c r="D3" s="478">
        <f>D4+D5</f>
        <v>0.41305146743349608</v>
      </c>
      <c r="E3" s="478">
        <v>-0.31464025460745693</v>
      </c>
      <c r="F3" s="478">
        <v>-0.67703991038261091</v>
      </c>
      <c r="G3" s="478">
        <v>-0.24273437991802349</v>
      </c>
      <c r="J3" s="175"/>
      <c r="K3" s="175"/>
    </row>
    <row r="4" spans="1:13" x14ac:dyDescent="0.2">
      <c r="A4" s="176" t="s">
        <v>183</v>
      </c>
      <c r="B4" s="178"/>
      <c r="C4" s="178"/>
      <c r="D4" s="479">
        <f>E9-E18</f>
        <v>0.56797092216767742</v>
      </c>
      <c r="E4" s="479">
        <f>F9-F18</f>
        <v>-0.41395478676334641</v>
      </c>
      <c r="F4" s="479">
        <f>G9-G18</f>
        <v>-0.20010227022974192</v>
      </c>
      <c r="G4" s="479">
        <f>H9-H18</f>
        <v>-0.23401064285391615</v>
      </c>
      <c r="J4" s="175"/>
      <c r="K4" s="175"/>
      <c r="L4" s="175"/>
      <c r="M4" s="175"/>
    </row>
    <row r="5" spans="1:13" x14ac:dyDescent="0.2">
      <c r="A5" s="176" t="s">
        <v>184</v>
      </c>
      <c r="B5" s="177"/>
      <c r="C5" s="177"/>
      <c r="D5" s="478">
        <f>-(E10-E19)</f>
        <v>-0.15491945473418134</v>
      </c>
      <c r="E5" s="478">
        <f>-(F10-F19)</f>
        <v>9.9314532155889701E-2</v>
      </c>
      <c r="F5" s="478">
        <f>-(G10-G19)</f>
        <v>-0.47693764015286877</v>
      </c>
      <c r="G5" s="478">
        <f>-(H10-H19)</f>
        <v>-8.7237370641075618E-3</v>
      </c>
    </row>
    <row r="8" spans="1:13" x14ac:dyDescent="0.2">
      <c r="A8" s="179" t="s">
        <v>101</v>
      </c>
      <c r="B8" s="164">
        <v>2010</v>
      </c>
      <c r="C8" s="164">
        <v>2011</v>
      </c>
      <c r="D8" s="164">
        <v>2012</v>
      </c>
      <c r="E8" s="164">
        <v>2013</v>
      </c>
      <c r="F8" s="164">
        <v>2014</v>
      </c>
      <c r="G8" s="164">
        <v>2015</v>
      </c>
      <c r="H8" s="164">
        <v>2016</v>
      </c>
      <c r="I8" s="164">
        <v>2017</v>
      </c>
    </row>
    <row r="9" spans="1:13" ht="24" x14ac:dyDescent="0.2">
      <c r="A9" s="180" t="s">
        <v>185</v>
      </c>
      <c r="B9" s="181">
        <v>0.12108972184770395</v>
      </c>
      <c r="C9" s="181">
        <v>3.1423422353497519</v>
      </c>
      <c r="D9" s="181">
        <v>0.24089310062110014</v>
      </c>
      <c r="E9" s="181">
        <v>1.5853635902370098</v>
      </c>
      <c r="F9" s="181">
        <v>-1.0774936188633706</v>
      </c>
      <c r="G9" s="181">
        <v>1.0998977297702581</v>
      </c>
      <c r="H9" s="181">
        <v>0.78674353965430521</v>
      </c>
      <c r="I9" s="181">
        <v>1.1866254179823155</v>
      </c>
    </row>
    <row r="10" spans="1:13" x14ac:dyDescent="0.2">
      <c r="A10" s="182" t="s">
        <v>186</v>
      </c>
      <c r="B10" s="183">
        <v>0.90377688585878768</v>
      </c>
      <c r="C10" s="183">
        <v>0.10612362299205258</v>
      </c>
      <c r="D10" s="183">
        <v>-0.2556145867120827</v>
      </c>
      <c r="E10" s="183">
        <v>-0.12406183738362342</v>
      </c>
      <c r="F10" s="183">
        <v>1.4753209909025244</v>
      </c>
      <c r="G10" s="183">
        <v>2.6999758363643322E-2</v>
      </c>
      <c r="H10" s="183">
        <v>-1.1649851525608614</v>
      </c>
      <c r="I10" s="183">
        <v>0.42538051662432652</v>
      </c>
    </row>
    <row r="11" spans="1:13" x14ac:dyDescent="0.2">
      <c r="A11" s="184" t="s">
        <v>187</v>
      </c>
      <c r="B11" s="185">
        <v>0.71850400873109077</v>
      </c>
      <c r="C11" s="185">
        <v>0.1605980803365874</v>
      </c>
      <c r="D11" s="185">
        <v>-0.1989775988036997</v>
      </c>
      <c r="E11" s="185">
        <v>-8.5828169768156215E-3</v>
      </c>
      <c r="F11" s="185">
        <v>1.4353369087617449</v>
      </c>
      <c r="G11" s="185">
        <v>-2.724092601100736E-4</v>
      </c>
      <c r="H11" s="185">
        <v>-1.1597595053670107</v>
      </c>
      <c r="I11" s="185">
        <v>0.37422544093884458</v>
      </c>
    </row>
    <row r="12" spans="1:13" x14ac:dyDescent="0.2">
      <c r="A12" s="186" t="s">
        <v>188</v>
      </c>
      <c r="B12" s="185">
        <v>-0.18527287712769691</v>
      </c>
      <c r="C12" s="185">
        <v>5.4474457344534821E-2</v>
      </c>
      <c r="D12" s="185">
        <v>5.6636987908383007E-2</v>
      </c>
      <c r="E12" s="185">
        <v>0.1154790204068078</v>
      </c>
      <c r="F12" s="185">
        <v>-3.9984082140779642E-2</v>
      </c>
      <c r="G12" s="185">
        <v>-2.7272167623753396E-2</v>
      </c>
      <c r="H12" s="185">
        <v>5.2256471938508797E-3</v>
      </c>
      <c r="I12" s="185">
        <v>-5.1155075685481943E-2</v>
      </c>
    </row>
    <row r="13" spans="1:13" x14ac:dyDescent="0.2">
      <c r="A13" s="187" t="s">
        <v>189</v>
      </c>
      <c r="B13" s="188">
        <v>-0.78268716401108374</v>
      </c>
      <c r="C13" s="188">
        <v>3.0362186123576995</v>
      </c>
      <c r="D13" s="188">
        <v>0.49650768733318285</v>
      </c>
      <c r="E13" s="188">
        <v>1.7094254276206331</v>
      </c>
      <c r="F13" s="188">
        <v>-2.5528146097658952</v>
      </c>
      <c r="G13" s="188">
        <v>1.0728979714066149</v>
      </c>
      <c r="H13" s="188">
        <v>1.9517286922151666</v>
      </c>
      <c r="I13" s="188">
        <v>0.76124490135798895</v>
      </c>
    </row>
    <row r="14" spans="1:13" x14ac:dyDescent="0.2">
      <c r="A14" s="189" t="s">
        <v>180</v>
      </c>
      <c r="B14" s="190">
        <v>-1.048797449675724</v>
      </c>
      <c r="C14" s="190">
        <v>-0.57188293160255876</v>
      </c>
      <c r="D14" s="190">
        <v>-0.90058993792539788</v>
      </c>
      <c r="E14" s="190">
        <v>-1.7217303355085409</v>
      </c>
      <c r="F14" s="190">
        <v>-1.9497508756862338</v>
      </c>
      <c r="G14" s="190">
        <v>-1.3337576831937303</v>
      </c>
      <c r="H14" s="190">
        <v>-0.63599550154493212</v>
      </c>
      <c r="I14" s="190">
        <v>0.18694064878777344</v>
      </c>
    </row>
    <row r="17" spans="1:8" x14ac:dyDescent="0.2">
      <c r="A17" s="179" t="s">
        <v>93</v>
      </c>
      <c r="B17" s="164">
        <v>2010</v>
      </c>
      <c r="C17" s="164">
        <v>2011</v>
      </c>
      <c r="D17" s="164">
        <v>2012</v>
      </c>
      <c r="E17" s="164">
        <v>2013</v>
      </c>
      <c r="F17" s="164">
        <v>2014</v>
      </c>
      <c r="G17" s="164">
        <v>2015</v>
      </c>
      <c r="H17" s="164">
        <v>2016</v>
      </c>
    </row>
    <row r="18" spans="1:8" ht="24" x14ac:dyDescent="0.2">
      <c r="A18" s="180" t="s">
        <v>185</v>
      </c>
      <c r="B18" s="191">
        <v>-1.1055937564074449</v>
      </c>
      <c r="C18" s="191">
        <v>3.0494837703580346</v>
      </c>
      <c r="D18" s="191">
        <v>0.32773620452716934</v>
      </c>
      <c r="E18" s="191">
        <v>1.0173926680693324</v>
      </c>
      <c r="F18" s="191">
        <v>-0.66353883210002418</v>
      </c>
      <c r="G18" s="191">
        <v>1.3</v>
      </c>
      <c r="H18" s="191">
        <v>1.0207541825082214</v>
      </c>
    </row>
    <row r="19" spans="1:8" x14ac:dyDescent="0.2">
      <c r="A19" s="182" t="s">
        <v>186</v>
      </c>
      <c r="B19" s="192">
        <v>0.90377688585878768</v>
      </c>
      <c r="C19" s="192">
        <v>0.1061237181635063</v>
      </c>
      <c r="D19" s="192">
        <v>-0.2556147634285697</v>
      </c>
      <c r="E19" s="192">
        <v>-0.27898129211780476</v>
      </c>
      <c r="F19" s="192">
        <v>1.5746355230584141</v>
      </c>
      <c r="G19" s="192">
        <v>-0.44993788178922545</v>
      </c>
      <c r="H19" s="192">
        <v>-1.173708889624969</v>
      </c>
    </row>
    <row r="20" spans="1:8" x14ac:dyDescent="0.2">
      <c r="A20" s="184" t="s">
        <v>187</v>
      </c>
      <c r="B20" s="193">
        <v>0.71850400873109077</v>
      </c>
      <c r="C20" s="193">
        <v>0.16059821221725556</v>
      </c>
      <c r="D20" s="193">
        <v>-0.19897785023290959</v>
      </c>
      <c r="E20" s="193">
        <v>-0.15840763314584771</v>
      </c>
      <c r="F20" s="193">
        <v>1.5130622827188844</v>
      </c>
      <c r="G20" s="193">
        <v>-0.46523142128810679</v>
      </c>
      <c r="H20" s="193">
        <v>-1.1932928108171734</v>
      </c>
    </row>
    <row r="21" spans="1:8" x14ac:dyDescent="0.2">
      <c r="A21" s="186" t="s">
        <v>188</v>
      </c>
      <c r="B21" s="193">
        <v>-0.18527287712769691</v>
      </c>
      <c r="C21" s="193">
        <v>5.4474494053749267E-2</v>
      </c>
      <c r="D21" s="193">
        <v>5.663691319566011E-2</v>
      </c>
      <c r="E21" s="193">
        <v>0.12057365897195704</v>
      </c>
      <c r="F21" s="193">
        <v>-6.1573240339529711E-2</v>
      </c>
      <c r="G21" s="193">
        <v>-1.5293539498881348E-2</v>
      </c>
      <c r="H21" s="193">
        <v>-1.9583921192204423E-2</v>
      </c>
    </row>
    <row r="22" spans="1:8" x14ac:dyDescent="0.2">
      <c r="A22" s="165" t="s">
        <v>189</v>
      </c>
      <c r="B22" s="171">
        <v>-2.0093706422662327</v>
      </c>
      <c r="C22" s="171">
        <v>2.9433600521945285</v>
      </c>
      <c r="D22" s="171">
        <v>0.58335096795573904</v>
      </c>
      <c r="E22" s="171">
        <v>1.2963739601871371</v>
      </c>
      <c r="F22" s="171">
        <v>-2.2381743551584385</v>
      </c>
      <c r="G22" s="171">
        <v>1.8467898994793672</v>
      </c>
      <c r="H22" s="171">
        <v>2.1944630721331904</v>
      </c>
    </row>
    <row r="23" spans="1:8" x14ac:dyDescent="0.2">
      <c r="A23" s="172" t="s">
        <v>180</v>
      </c>
      <c r="B23" s="173">
        <v>-1.0989645090699267</v>
      </c>
      <c r="C23" s="173">
        <v>-0.43370876769739586</v>
      </c>
      <c r="D23" s="173">
        <v>-0.44852913588992954</v>
      </c>
      <c r="E23" s="173">
        <v>-1.3093299999064898</v>
      </c>
      <c r="F23" s="173">
        <v>-0.99015808204648526</v>
      </c>
      <c r="G23" s="173">
        <v>-0.55840618249184582</v>
      </c>
      <c r="H23" s="173">
        <v>9.7975390020529046E-2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sqref="A1:E1"/>
    </sheetView>
  </sheetViews>
  <sheetFormatPr defaultRowHeight="12" x14ac:dyDescent="0.2"/>
  <cols>
    <col min="1" max="1" width="44.140625" style="400" bestFit="1" customWidth="1"/>
    <col min="2" max="16384" width="9.140625" style="400"/>
  </cols>
  <sheetData>
    <row r="1" spans="1:5" ht="12.75" x14ac:dyDescent="0.2">
      <c r="A1" s="517" t="s">
        <v>515</v>
      </c>
      <c r="B1" s="517"/>
      <c r="C1" s="517"/>
      <c r="D1" s="517"/>
      <c r="E1" s="517"/>
    </row>
    <row r="2" spans="1:5" ht="12.75" x14ac:dyDescent="0.2">
      <c r="A2" s="343"/>
      <c r="B2" s="344">
        <v>2014</v>
      </c>
      <c r="C2" s="344" t="s">
        <v>86</v>
      </c>
      <c r="D2" s="344" t="s">
        <v>87</v>
      </c>
      <c r="E2" s="344" t="s">
        <v>102</v>
      </c>
    </row>
    <row r="3" spans="1:5" x14ac:dyDescent="0.2">
      <c r="A3" s="424" t="s">
        <v>516</v>
      </c>
      <c r="B3" s="425">
        <v>1.6665069904550198</v>
      </c>
      <c r="C3" s="425">
        <v>0.87661638582577606</v>
      </c>
      <c r="D3" s="425">
        <v>-0.58907064250958996</v>
      </c>
      <c r="E3" s="425">
        <v>-1.4830264507918125</v>
      </c>
    </row>
    <row r="4" spans="1:5" x14ac:dyDescent="0.2">
      <c r="A4" s="424" t="s">
        <v>517</v>
      </c>
      <c r="B4" s="421">
        <v>0.25987236008662107</v>
      </c>
      <c r="C4" s="421">
        <v>-0.12277689964082583</v>
      </c>
      <c r="D4" s="421">
        <v>-0.13765152444988971</v>
      </c>
      <c r="E4" s="421">
        <v>-0.14586999404789314</v>
      </c>
    </row>
    <row r="5" spans="1:5" x14ac:dyDescent="0.2">
      <c r="A5" s="424" t="s">
        <v>518</v>
      </c>
      <c r="B5" s="421">
        <v>-1.5327572604656985</v>
      </c>
      <c r="C5" s="421">
        <v>1.5325163163516327</v>
      </c>
      <c r="D5" s="421">
        <v>-0.63635309694292186</v>
      </c>
      <c r="E5" s="421">
        <v>0.11766488759325444</v>
      </c>
    </row>
    <row r="6" spans="1:5" x14ac:dyDescent="0.2">
      <c r="A6" s="424" t="s">
        <v>519</v>
      </c>
      <c r="B6" s="421">
        <v>-0.62422759771828251</v>
      </c>
      <c r="C6" s="421">
        <v>-1.28001650003707</v>
      </c>
      <c r="D6" s="421">
        <v>2.7251548999665642E-2</v>
      </c>
      <c r="E6" s="421">
        <v>3.5898173080483042E-2</v>
      </c>
    </row>
    <row r="7" spans="1:5" x14ac:dyDescent="0.2">
      <c r="A7" s="426" t="s">
        <v>520</v>
      </c>
      <c r="B7" s="427">
        <f>SUM(B3:B6)</f>
        <v>-0.23060550764234011</v>
      </c>
      <c r="C7" s="427">
        <f t="shared" ref="C7:E7" si="0">SUM(C3:C6)</f>
        <v>1.0063393024995129</v>
      </c>
      <c r="D7" s="427">
        <f t="shared" si="0"/>
        <v>-1.3358237149027359</v>
      </c>
      <c r="E7" s="427">
        <f t="shared" si="0"/>
        <v>-1.4753333841659682</v>
      </c>
    </row>
    <row r="8" spans="1:5" ht="15" customHeight="1" x14ac:dyDescent="0.2">
      <c r="A8" s="518" t="s">
        <v>466</v>
      </c>
      <c r="B8" s="518"/>
      <c r="C8" s="518"/>
      <c r="D8" s="519" t="s">
        <v>82</v>
      </c>
      <c r="E8" s="519"/>
    </row>
    <row r="9" spans="1:5" x14ac:dyDescent="0.2">
      <c r="A9" s="426"/>
      <c r="B9" s="421"/>
      <c r="C9" s="421"/>
      <c r="D9" s="421"/>
      <c r="E9" s="421"/>
    </row>
    <row r="10" spans="1:5" x14ac:dyDescent="0.2">
      <c r="A10" s="426"/>
      <c r="B10" s="421"/>
      <c r="C10" s="421"/>
      <c r="D10" s="421"/>
      <c r="E10" s="421"/>
    </row>
    <row r="11" spans="1:5" x14ac:dyDescent="0.2">
      <c r="A11" s="426"/>
      <c r="B11" s="421"/>
      <c r="C11" s="421"/>
      <c r="D11" s="421"/>
      <c r="E11" s="421"/>
    </row>
    <row r="12" spans="1:5" x14ac:dyDescent="0.2">
      <c r="A12" s="426"/>
      <c r="B12" s="421"/>
      <c r="C12" s="421"/>
      <c r="D12" s="421"/>
      <c r="E12" s="421"/>
    </row>
    <row r="13" spans="1:5" x14ac:dyDescent="0.2">
      <c r="A13" s="426"/>
      <c r="B13" s="421"/>
      <c r="C13" s="421"/>
      <c r="D13" s="421"/>
      <c r="E13" s="421"/>
    </row>
  </sheetData>
  <mergeCells count="3">
    <mergeCell ref="A1:E1"/>
    <mergeCell ref="A8:C8"/>
    <mergeCell ref="D8:E8"/>
  </mergeCells>
  <pageMargins left="0.7" right="0.7" top="0.75" bottom="0.75" header="0.3" footer="0.3"/>
  <pageSetup paperSize="9" orientation="portrait" r:id="rId1"/>
  <ignoredErrors>
    <ignoredError sqref="B7" formulaRange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showGridLines="0" topLeftCell="A182" workbookViewId="0">
      <pane xSplit="1" ySplit="2" topLeftCell="B184" activePane="bottomRight" state="frozen"/>
      <selection activeCell="H29" sqref="H29"/>
      <selection pane="topRight" activeCell="H29" sqref="H29"/>
      <selection pane="bottomLeft" activeCell="H29" sqref="H29"/>
      <selection pane="bottomRight" activeCell="B182" sqref="B182:F182"/>
    </sheetView>
  </sheetViews>
  <sheetFormatPr defaultColWidth="11.42578125" defaultRowHeight="12.75" x14ac:dyDescent="0.2"/>
  <cols>
    <col min="1" max="1" width="13.85546875" style="460" customWidth="1"/>
    <col min="2" max="2" width="11.42578125" style="455" customWidth="1"/>
    <col min="3" max="3" width="13.5703125" style="455" customWidth="1"/>
    <col min="4" max="9" width="11.42578125" style="455" customWidth="1"/>
    <col min="10" max="10" width="12.85546875" style="455" customWidth="1"/>
    <col min="11" max="256" width="11.42578125" style="455"/>
    <col min="257" max="257" width="13.85546875" style="455" customWidth="1"/>
    <col min="258" max="258" width="11.42578125" style="455" customWidth="1"/>
    <col min="259" max="259" width="13.5703125" style="455" customWidth="1"/>
    <col min="260" max="265" width="11.42578125" style="455" customWidth="1"/>
    <col min="266" max="266" width="12.85546875" style="455" customWidth="1"/>
    <col min="267" max="512" width="11.42578125" style="455"/>
    <col min="513" max="513" width="13.85546875" style="455" customWidth="1"/>
    <col min="514" max="514" width="11.42578125" style="455" customWidth="1"/>
    <col min="515" max="515" width="13.5703125" style="455" customWidth="1"/>
    <col min="516" max="521" width="11.42578125" style="455" customWidth="1"/>
    <col min="522" max="522" width="12.85546875" style="455" customWidth="1"/>
    <col min="523" max="768" width="11.42578125" style="455"/>
    <col min="769" max="769" width="13.85546875" style="455" customWidth="1"/>
    <col min="770" max="770" width="11.42578125" style="455" customWidth="1"/>
    <col min="771" max="771" width="13.5703125" style="455" customWidth="1"/>
    <col min="772" max="777" width="11.42578125" style="455" customWidth="1"/>
    <col min="778" max="778" width="12.85546875" style="455" customWidth="1"/>
    <col min="779" max="1024" width="11.42578125" style="455"/>
    <col min="1025" max="1025" width="13.85546875" style="455" customWidth="1"/>
    <col min="1026" max="1026" width="11.42578125" style="455" customWidth="1"/>
    <col min="1027" max="1027" width="13.5703125" style="455" customWidth="1"/>
    <col min="1028" max="1033" width="11.42578125" style="455" customWidth="1"/>
    <col min="1034" max="1034" width="12.85546875" style="455" customWidth="1"/>
    <col min="1035" max="1280" width="11.42578125" style="455"/>
    <col min="1281" max="1281" width="13.85546875" style="455" customWidth="1"/>
    <col min="1282" max="1282" width="11.42578125" style="455" customWidth="1"/>
    <col min="1283" max="1283" width="13.5703125" style="455" customWidth="1"/>
    <col min="1284" max="1289" width="11.42578125" style="455" customWidth="1"/>
    <col min="1290" max="1290" width="12.85546875" style="455" customWidth="1"/>
    <col min="1291" max="1536" width="11.42578125" style="455"/>
    <col min="1537" max="1537" width="13.85546875" style="455" customWidth="1"/>
    <col min="1538" max="1538" width="11.42578125" style="455" customWidth="1"/>
    <col min="1539" max="1539" width="13.5703125" style="455" customWidth="1"/>
    <col min="1540" max="1545" width="11.42578125" style="455" customWidth="1"/>
    <col min="1546" max="1546" width="12.85546875" style="455" customWidth="1"/>
    <col min="1547" max="1792" width="11.42578125" style="455"/>
    <col min="1793" max="1793" width="13.85546875" style="455" customWidth="1"/>
    <col min="1794" max="1794" width="11.42578125" style="455" customWidth="1"/>
    <col min="1795" max="1795" width="13.5703125" style="455" customWidth="1"/>
    <col min="1796" max="1801" width="11.42578125" style="455" customWidth="1"/>
    <col min="1802" max="1802" width="12.85546875" style="455" customWidth="1"/>
    <col min="1803" max="2048" width="11.42578125" style="455"/>
    <col min="2049" max="2049" width="13.85546875" style="455" customWidth="1"/>
    <col min="2050" max="2050" width="11.42578125" style="455" customWidth="1"/>
    <col min="2051" max="2051" width="13.5703125" style="455" customWidth="1"/>
    <col min="2052" max="2057" width="11.42578125" style="455" customWidth="1"/>
    <col min="2058" max="2058" width="12.85546875" style="455" customWidth="1"/>
    <col min="2059" max="2304" width="11.42578125" style="455"/>
    <col min="2305" max="2305" width="13.85546875" style="455" customWidth="1"/>
    <col min="2306" max="2306" width="11.42578125" style="455" customWidth="1"/>
    <col min="2307" max="2307" width="13.5703125" style="455" customWidth="1"/>
    <col min="2308" max="2313" width="11.42578125" style="455" customWidth="1"/>
    <col min="2314" max="2314" width="12.85546875" style="455" customWidth="1"/>
    <col min="2315" max="2560" width="11.42578125" style="455"/>
    <col min="2561" max="2561" width="13.85546875" style="455" customWidth="1"/>
    <col min="2562" max="2562" width="11.42578125" style="455" customWidth="1"/>
    <col min="2563" max="2563" width="13.5703125" style="455" customWidth="1"/>
    <col min="2564" max="2569" width="11.42578125" style="455" customWidth="1"/>
    <col min="2570" max="2570" width="12.85546875" style="455" customWidth="1"/>
    <col min="2571" max="2816" width="11.42578125" style="455"/>
    <col min="2817" max="2817" width="13.85546875" style="455" customWidth="1"/>
    <col min="2818" max="2818" width="11.42578125" style="455" customWidth="1"/>
    <col min="2819" max="2819" width="13.5703125" style="455" customWidth="1"/>
    <col min="2820" max="2825" width="11.42578125" style="455" customWidth="1"/>
    <col min="2826" max="2826" width="12.85546875" style="455" customWidth="1"/>
    <col min="2827" max="3072" width="11.42578125" style="455"/>
    <col min="3073" max="3073" width="13.85546875" style="455" customWidth="1"/>
    <col min="3074" max="3074" width="11.42578125" style="455" customWidth="1"/>
    <col min="3075" max="3075" width="13.5703125" style="455" customWidth="1"/>
    <col min="3076" max="3081" width="11.42578125" style="455" customWidth="1"/>
    <col min="3082" max="3082" width="12.85546875" style="455" customWidth="1"/>
    <col min="3083" max="3328" width="11.42578125" style="455"/>
    <col min="3329" max="3329" width="13.85546875" style="455" customWidth="1"/>
    <col min="3330" max="3330" width="11.42578125" style="455" customWidth="1"/>
    <col min="3331" max="3331" width="13.5703125" style="455" customWidth="1"/>
    <col min="3332" max="3337" width="11.42578125" style="455" customWidth="1"/>
    <col min="3338" max="3338" width="12.85546875" style="455" customWidth="1"/>
    <col min="3339" max="3584" width="11.42578125" style="455"/>
    <col min="3585" max="3585" width="13.85546875" style="455" customWidth="1"/>
    <col min="3586" max="3586" width="11.42578125" style="455" customWidth="1"/>
    <col min="3587" max="3587" width="13.5703125" style="455" customWidth="1"/>
    <col min="3588" max="3593" width="11.42578125" style="455" customWidth="1"/>
    <col min="3594" max="3594" width="12.85546875" style="455" customWidth="1"/>
    <col min="3595" max="3840" width="11.42578125" style="455"/>
    <col min="3841" max="3841" width="13.85546875" style="455" customWidth="1"/>
    <col min="3842" max="3842" width="11.42578125" style="455" customWidth="1"/>
    <col min="3843" max="3843" width="13.5703125" style="455" customWidth="1"/>
    <col min="3844" max="3849" width="11.42578125" style="455" customWidth="1"/>
    <col min="3850" max="3850" width="12.85546875" style="455" customWidth="1"/>
    <col min="3851" max="4096" width="11.42578125" style="455"/>
    <col min="4097" max="4097" width="13.85546875" style="455" customWidth="1"/>
    <col min="4098" max="4098" width="11.42578125" style="455" customWidth="1"/>
    <col min="4099" max="4099" width="13.5703125" style="455" customWidth="1"/>
    <col min="4100" max="4105" width="11.42578125" style="455" customWidth="1"/>
    <col min="4106" max="4106" width="12.85546875" style="455" customWidth="1"/>
    <col min="4107" max="4352" width="11.42578125" style="455"/>
    <col min="4353" max="4353" width="13.85546875" style="455" customWidth="1"/>
    <col min="4354" max="4354" width="11.42578125" style="455" customWidth="1"/>
    <col min="4355" max="4355" width="13.5703125" style="455" customWidth="1"/>
    <col min="4356" max="4361" width="11.42578125" style="455" customWidth="1"/>
    <col min="4362" max="4362" width="12.85546875" style="455" customWidth="1"/>
    <col min="4363" max="4608" width="11.42578125" style="455"/>
    <col min="4609" max="4609" width="13.85546875" style="455" customWidth="1"/>
    <col min="4610" max="4610" width="11.42578125" style="455" customWidth="1"/>
    <col min="4611" max="4611" width="13.5703125" style="455" customWidth="1"/>
    <col min="4612" max="4617" width="11.42578125" style="455" customWidth="1"/>
    <col min="4618" max="4618" width="12.85546875" style="455" customWidth="1"/>
    <col min="4619" max="4864" width="11.42578125" style="455"/>
    <col min="4865" max="4865" width="13.85546875" style="455" customWidth="1"/>
    <col min="4866" max="4866" width="11.42578125" style="455" customWidth="1"/>
    <col min="4867" max="4867" width="13.5703125" style="455" customWidth="1"/>
    <col min="4868" max="4873" width="11.42578125" style="455" customWidth="1"/>
    <col min="4874" max="4874" width="12.85546875" style="455" customWidth="1"/>
    <col min="4875" max="5120" width="11.42578125" style="455"/>
    <col min="5121" max="5121" width="13.85546875" style="455" customWidth="1"/>
    <col min="5122" max="5122" width="11.42578125" style="455" customWidth="1"/>
    <col min="5123" max="5123" width="13.5703125" style="455" customWidth="1"/>
    <col min="5124" max="5129" width="11.42578125" style="455" customWidth="1"/>
    <col min="5130" max="5130" width="12.85546875" style="455" customWidth="1"/>
    <col min="5131" max="5376" width="11.42578125" style="455"/>
    <col min="5377" max="5377" width="13.85546875" style="455" customWidth="1"/>
    <col min="5378" max="5378" width="11.42578125" style="455" customWidth="1"/>
    <col min="5379" max="5379" width="13.5703125" style="455" customWidth="1"/>
    <col min="5380" max="5385" width="11.42578125" style="455" customWidth="1"/>
    <col min="5386" max="5386" width="12.85546875" style="455" customWidth="1"/>
    <col min="5387" max="5632" width="11.42578125" style="455"/>
    <col min="5633" max="5633" width="13.85546875" style="455" customWidth="1"/>
    <col min="5634" max="5634" width="11.42578125" style="455" customWidth="1"/>
    <col min="5635" max="5635" width="13.5703125" style="455" customWidth="1"/>
    <col min="5636" max="5641" width="11.42578125" style="455" customWidth="1"/>
    <col min="5642" max="5642" width="12.85546875" style="455" customWidth="1"/>
    <col min="5643" max="5888" width="11.42578125" style="455"/>
    <col min="5889" max="5889" width="13.85546875" style="455" customWidth="1"/>
    <col min="5890" max="5890" width="11.42578125" style="455" customWidth="1"/>
    <col min="5891" max="5891" width="13.5703125" style="455" customWidth="1"/>
    <col min="5892" max="5897" width="11.42578125" style="455" customWidth="1"/>
    <col min="5898" max="5898" width="12.85546875" style="455" customWidth="1"/>
    <col min="5899" max="6144" width="11.42578125" style="455"/>
    <col min="6145" max="6145" width="13.85546875" style="455" customWidth="1"/>
    <col min="6146" max="6146" width="11.42578125" style="455" customWidth="1"/>
    <col min="6147" max="6147" width="13.5703125" style="455" customWidth="1"/>
    <col min="6148" max="6153" width="11.42578125" style="455" customWidth="1"/>
    <col min="6154" max="6154" width="12.85546875" style="455" customWidth="1"/>
    <col min="6155" max="6400" width="11.42578125" style="455"/>
    <col min="6401" max="6401" width="13.85546875" style="455" customWidth="1"/>
    <col min="6402" max="6402" width="11.42578125" style="455" customWidth="1"/>
    <col min="6403" max="6403" width="13.5703125" style="455" customWidth="1"/>
    <col min="6404" max="6409" width="11.42578125" style="455" customWidth="1"/>
    <col min="6410" max="6410" width="12.85546875" style="455" customWidth="1"/>
    <col min="6411" max="6656" width="11.42578125" style="455"/>
    <col min="6657" max="6657" width="13.85546875" style="455" customWidth="1"/>
    <col min="6658" max="6658" width="11.42578125" style="455" customWidth="1"/>
    <col min="6659" max="6659" width="13.5703125" style="455" customWidth="1"/>
    <col min="6660" max="6665" width="11.42578125" style="455" customWidth="1"/>
    <col min="6666" max="6666" width="12.85546875" style="455" customWidth="1"/>
    <col min="6667" max="6912" width="11.42578125" style="455"/>
    <col min="6913" max="6913" width="13.85546875" style="455" customWidth="1"/>
    <col min="6914" max="6914" width="11.42578125" style="455" customWidth="1"/>
    <col min="6915" max="6915" width="13.5703125" style="455" customWidth="1"/>
    <col min="6916" max="6921" width="11.42578125" style="455" customWidth="1"/>
    <col min="6922" max="6922" width="12.85546875" style="455" customWidth="1"/>
    <col min="6923" max="7168" width="11.42578125" style="455"/>
    <col min="7169" max="7169" width="13.85546875" style="455" customWidth="1"/>
    <col min="7170" max="7170" width="11.42578125" style="455" customWidth="1"/>
    <col min="7171" max="7171" width="13.5703125" style="455" customWidth="1"/>
    <col min="7172" max="7177" width="11.42578125" style="455" customWidth="1"/>
    <col min="7178" max="7178" width="12.85546875" style="455" customWidth="1"/>
    <col min="7179" max="7424" width="11.42578125" style="455"/>
    <col min="7425" max="7425" width="13.85546875" style="455" customWidth="1"/>
    <col min="7426" max="7426" width="11.42578125" style="455" customWidth="1"/>
    <col min="7427" max="7427" width="13.5703125" style="455" customWidth="1"/>
    <col min="7428" max="7433" width="11.42578125" style="455" customWidth="1"/>
    <col min="7434" max="7434" width="12.85546875" style="455" customWidth="1"/>
    <col min="7435" max="7680" width="11.42578125" style="455"/>
    <col min="7681" max="7681" width="13.85546875" style="455" customWidth="1"/>
    <col min="7682" max="7682" width="11.42578125" style="455" customWidth="1"/>
    <col min="7683" max="7683" width="13.5703125" style="455" customWidth="1"/>
    <col min="7684" max="7689" width="11.42578125" style="455" customWidth="1"/>
    <col min="7690" max="7690" width="12.85546875" style="455" customWidth="1"/>
    <col min="7691" max="7936" width="11.42578125" style="455"/>
    <col min="7937" max="7937" width="13.85546875" style="455" customWidth="1"/>
    <col min="7938" max="7938" width="11.42578125" style="455" customWidth="1"/>
    <col min="7939" max="7939" width="13.5703125" style="455" customWidth="1"/>
    <col min="7940" max="7945" width="11.42578125" style="455" customWidth="1"/>
    <col min="7946" max="7946" width="12.85546875" style="455" customWidth="1"/>
    <col min="7947" max="8192" width="11.42578125" style="455"/>
    <col min="8193" max="8193" width="13.85546875" style="455" customWidth="1"/>
    <col min="8194" max="8194" width="11.42578125" style="455" customWidth="1"/>
    <col min="8195" max="8195" width="13.5703125" style="455" customWidth="1"/>
    <col min="8196" max="8201" width="11.42578125" style="455" customWidth="1"/>
    <col min="8202" max="8202" width="12.85546875" style="455" customWidth="1"/>
    <col min="8203" max="8448" width="11.42578125" style="455"/>
    <col min="8449" max="8449" width="13.85546875" style="455" customWidth="1"/>
    <col min="8450" max="8450" width="11.42578125" style="455" customWidth="1"/>
    <col min="8451" max="8451" width="13.5703125" style="455" customWidth="1"/>
    <col min="8452" max="8457" width="11.42578125" style="455" customWidth="1"/>
    <col min="8458" max="8458" width="12.85546875" style="455" customWidth="1"/>
    <col min="8459" max="8704" width="11.42578125" style="455"/>
    <col min="8705" max="8705" width="13.85546875" style="455" customWidth="1"/>
    <col min="8706" max="8706" width="11.42578125" style="455" customWidth="1"/>
    <col min="8707" max="8707" width="13.5703125" style="455" customWidth="1"/>
    <col min="8708" max="8713" width="11.42578125" style="455" customWidth="1"/>
    <col min="8714" max="8714" width="12.85546875" style="455" customWidth="1"/>
    <col min="8715" max="8960" width="11.42578125" style="455"/>
    <col min="8961" max="8961" width="13.85546875" style="455" customWidth="1"/>
    <col min="8962" max="8962" width="11.42578125" style="455" customWidth="1"/>
    <col min="8963" max="8963" width="13.5703125" style="455" customWidth="1"/>
    <col min="8964" max="8969" width="11.42578125" style="455" customWidth="1"/>
    <col min="8970" max="8970" width="12.85546875" style="455" customWidth="1"/>
    <col min="8971" max="9216" width="11.42578125" style="455"/>
    <col min="9217" max="9217" width="13.85546875" style="455" customWidth="1"/>
    <col min="9218" max="9218" width="11.42578125" style="455" customWidth="1"/>
    <col min="9219" max="9219" width="13.5703125" style="455" customWidth="1"/>
    <col min="9220" max="9225" width="11.42578125" style="455" customWidth="1"/>
    <col min="9226" max="9226" width="12.85546875" style="455" customWidth="1"/>
    <col min="9227" max="9472" width="11.42578125" style="455"/>
    <col min="9473" max="9473" width="13.85546875" style="455" customWidth="1"/>
    <col min="9474" max="9474" width="11.42578125" style="455" customWidth="1"/>
    <col min="9475" max="9475" width="13.5703125" style="455" customWidth="1"/>
    <col min="9476" max="9481" width="11.42578125" style="455" customWidth="1"/>
    <col min="9482" max="9482" width="12.85546875" style="455" customWidth="1"/>
    <col min="9483" max="9728" width="11.42578125" style="455"/>
    <col min="9729" max="9729" width="13.85546875" style="455" customWidth="1"/>
    <col min="9730" max="9730" width="11.42578125" style="455" customWidth="1"/>
    <col min="9731" max="9731" width="13.5703125" style="455" customWidth="1"/>
    <col min="9732" max="9737" width="11.42578125" style="455" customWidth="1"/>
    <col min="9738" max="9738" width="12.85546875" style="455" customWidth="1"/>
    <col min="9739" max="9984" width="11.42578125" style="455"/>
    <col min="9985" max="9985" width="13.85546875" style="455" customWidth="1"/>
    <col min="9986" max="9986" width="11.42578125" style="455" customWidth="1"/>
    <col min="9987" max="9987" width="13.5703125" style="455" customWidth="1"/>
    <col min="9988" max="9993" width="11.42578125" style="455" customWidth="1"/>
    <col min="9994" max="9994" width="12.85546875" style="455" customWidth="1"/>
    <col min="9995" max="10240" width="11.42578125" style="455"/>
    <col min="10241" max="10241" width="13.85546875" style="455" customWidth="1"/>
    <col min="10242" max="10242" width="11.42578125" style="455" customWidth="1"/>
    <col min="10243" max="10243" width="13.5703125" style="455" customWidth="1"/>
    <col min="10244" max="10249" width="11.42578125" style="455" customWidth="1"/>
    <col min="10250" max="10250" width="12.85546875" style="455" customWidth="1"/>
    <col min="10251" max="10496" width="11.42578125" style="455"/>
    <col min="10497" max="10497" width="13.85546875" style="455" customWidth="1"/>
    <col min="10498" max="10498" width="11.42578125" style="455" customWidth="1"/>
    <col min="10499" max="10499" width="13.5703125" style="455" customWidth="1"/>
    <col min="10500" max="10505" width="11.42578125" style="455" customWidth="1"/>
    <col min="10506" max="10506" width="12.85546875" style="455" customWidth="1"/>
    <col min="10507" max="10752" width="11.42578125" style="455"/>
    <col min="10753" max="10753" width="13.85546875" style="455" customWidth="1"/>
    <col min="10754" max="10754" width="11.42578125" style="455" customWidth="1"/>
    <col min="10755" max="10755" width="13.5703125" style="455" customWidth="1"/>
    <col min="10756" max="10761" width="11.42578125" style="455" customWidth="1"/>
    <col min="10762" max="10762" width="12.85546875" style="455" customWidth="1"/>
    <col min="10763" max="11008" width="11.42578125" style="455"/>
    <col min="11009" max="11009" width="13.85546875" style="455" customWidth="1"/>
    <col min="11010" max="11010" width="11.42578125" style="455" customWidth="1"/>
    <col min="11011" max="11011" width="13.5703125" style="455" customWidth="1"/>
    <col min="11012" max="11017" width="11.42578125" style="455" customWidth="1"/>
    <col min="11018" max="11018" width="12.85546875" style="455" customWidth="1"/>
    <col min="11019" max="11264" width="11.42578125" style="455"/>
    <col min="11265" max="11265" width="13.85546875" style="455" customWidth="1"/>
    <col min="11266" max="11266" width="11.42578125" style="455" customWidth="1"/>
    <col min="11267" max="11267" width="13.5703125" style="455" customWidth="1"/>
    <col min="11268" max="11273" width="11.42578125" style="455" customWidth="1"/>
    <col min="11274" max="11274" width="12.85546875" style="455" customWidth="1"/>
    <col min="11275" max="11520" width="11.42578125" style="455"/>
    <col min="11521" max="11521" width="13.85546875" style="455" customWidth="1"/>
    <col min="11522" max="11522" width="11.42578125" style="455" customWidth="1"/>
    <col min="11523" max="11523" width="13.5703125" style="455" customWidth="1"/>
    <col min="11524" max="11529" width="11.42578125" style="455" customWidth="1"/>
    <col min="11530" max="11530" width="12.85546875" style="455" customWidth="1"/>
    <col min="11531" max="11776" width="11.42578125" style="455"/>
    <col min="11777" max="11777" width="13.85546875" style="455" customWidth="1"/>
    <col min="11778" max="11778" width="11.42578125" style="455" customWidth="1"/>
    <col min="11779" max="11779" width="13.5703125" style="455" customWidth="1"/>
    <col min="11780" max="11785" width="11.42578125" style="455" customWidth="1"/>
    <col min="11786" max="11786" width="12.85546875" style="455" customWidth="1"/>
    <col min="11787" max="12032" width="11.42578125" style="455"/>
    <col min="12033" max="12033" width="13.85546875" style="455" customWidth="1"/>
    <col min="12034" max="12034" width="11.42578125" style="455" customWidth="1"/>
    <col min="12035" max="12035" width="13.5703125" style="455" customWidth="1"/>
    <col min="12036" max="12041" width="11.42578125" style="455" customWidth="1"/>
    <col min="12042" max="12042" width="12.85546875" style="455" customWidth="1"/>
    <col min="12043" max="12288" width="11.42578125" style="455"/>
    <col min="12289" max="12289" width="13.85546875" style="455" customWidth="1"/>
    <col min="12290" max="12290" width="11.42578125" style="455" customWidth="1"/>
    <col min="12291" max="12291" width="13.5703125" style="455" customWidth="1"/>
    <col min="12292" max="12297" width="11.42578125" style="455" customWidth="1"/>
    <col min="12298" max="12298" width="12.85546875" style="455" customWidth="1"/>
    <col min="12299" max="12544" width="11.42578125" style="455"/>
    <col min="12545" max="12545" width="13.85546875" style="455" customWidth="1"/>
    <col min="12546" max="12546" width="11.42578125" style="455" customWidth="1"/>
    <col min="12547" max="12547" width="13.5703125" style="455" customWidth="1"/>
    <col min="12548" max="12553" width="11.42578125" style="455" customWidth="1"/>
    <col min="12554" max="12554" width="12.85546875" style="455" customWidth="1"/>
    <col min="12555" max="12800" width="11.42578125" style="455"/>
    <col min="12801" max="12801" width="13.85546875" style="455" customWidth="1"/>
    <col min="12802" max="12802" width="11.42578125" style="455" customWidth="1"/>
    <col min="12803" max="12803" width="13.5703125" style="455" customWidth="1"/>
    <col min="12804" max="12809" width="11.42578125" style="455" customWidth="1"/>
    <col min="12810" max="12810" width="12.85546875" style="455" customWidth="1"/>
    <col min="12811" max="13056" width="11.42578125" style="455"/>
    <col min="13057" max="13057" width="13.85546875" style="455" customWidth="1"/>
    <col min="13058" max="13058" width="11.42578125" style="455" customWidth="1"/>
    <col min="13059" max="13059" width="13.5703125" style="455" customWidth="1"/>
    <col min="13060" max="13065" width="11.42578125" style="455" customWidth="1"/>
    <col min="13066" max="13066" width="12.85546875" style="455" customWidth="1"/>
    <col min="13067" max="13312" width="11.42578125" style="455"/>
    <col min="13313" max="13313" width="13.85546875" style="455" customWidth="1"/>
    <col min="13314" max="13314" width="11.42578125" style="455" customWidth="1"/>
    <col min="13315" max="13315" width="13.5703125" style="455" customWidth="1"/>
    <col min="13316" max="13321" width="11.42578125" style="455" customWidth="1"/>
    <col min="13322" max="13322" width="12.85546875" style="455" customWidth="1"/>
    <col min="13323" max="13568" width="11.42578125" style="455"/>
    <col min="13569" max="13569" width="13.85546875" style="455" customWidth="1"/>
    <col min="13570" max="13570" width="11.42578125" style="455" customWidth="1"/>
    <col min="13571" max="13571" width="13.5703125" style="455" customWidth="1"/>
    <col min="13572" max="13577" width="11.42578125" style="455" customWidth="1"/>
    <col min="13578" max="13578" width="12.85546875" style="455" customWidth="1"/>
    <col min="13579" max="13824" width="11.42578125" style="455"/>
    <col min="13825" max="13825" width="13.85546875" style="455" customWidth="1"/>
    <col min="13826" max="13826" width="11.42578125" style="455" customWidth="1"/>
    <col min="13827" max="13827" width="13.5703125" style="455" customWidth="1"/>
    <col min="13828" max="13833" width="11.42578125" style="455" customWidth="1"/>
    <col min="13834" max="13834" width="12.85546875" style="455" customWidth="1"/>
    <col min="13835" max="14080" width="11.42578125" style="455"/>
    <col min="14081" max="14081" width="13.85546875" style="455" customWidth="1"/>
    <col min="14082" max="14082" width="11.42578125" style="455" customWidth="1"/>
    <col min="14083" max="14083" width="13.5703125" style="455" customWidth="1"/>
    <col min="14084" max="14089" width="11.42578125" style="455" customWidth="1"/>
    <col min="14090" max="14090" width="12.85546875" style="455" customWidth="1"/>
    <col min="14091" max="14336" width="11.42578125" style="455"/>
    <col min="14337" max="14337" width="13.85546875" style="455" customWidth="1"/>
    <col min="14338" max="14338" width="11.42578125" style="455" customWidth="1"/>
    <col min="14339" max="14339" width="13.5703125" style="455" customWidth="1"/>
    <col min="14340" max="14345" width="11.42578125" style="455" customWidth="1"/>
    <col min="14346" max="14346" width="12.85546875" style="455" customWidth="1"/>
    <col min="14347" max="14592" width="11.42578125" style="455"/>
    <col min="14593" max="14593" width="13.85546875" style="455" customWidth="1"/>
    <col min="14594" max="14594" width="11.42578125" style="455" customWidth="1"/>
    <col min="14595" max="14595" width="13.5703125" style="455" customWidth="1"/>
    <col min="14596" max="14601" width="11.42578125" style="455" customWidth="1"/>
    <col min="14602" max="14602" width="12.85546875" style="455" customWidth="1"/>
    <col min="14603" max="14848" width="11.42578125" style="455"/>
    <col min="14849" max="14849" width="13.85546875" style="455" customWidth="1"/>
    <col min="14850" max="14850" width="11.42578125" style="455" customWidth="1"/>
    <col min="14851" max="14851" width="13.5703125" style="455" customWidth="1"/>
    <col min="14852" max="14857" width="11.42578125" style="455" customWidth="1"/>
    <col min="14858" max="14858" width="12.85546875" style="455" customWidth="1"/>
    <col min="14859" max="15104" width="11.42578125" style="455"/>
    <col min="15105" max="15105" width="13.85546875" style="455" customWidth="1"/>
    <col min="15106" max="15106" width="11.42578125" style="455" customWidth="1"/>
    <col min="15107" max="15107" width="13.5703125" style="455" customWidth="1"/>
    <col min="15108" max="15113" width="11.42578125" style="455" customWidth="1"/>
    <col min="15114" max="15114" width="12.85546875" style="455" customWidth="1"/>
    <col min="15115" max="15360" width="11.42578125" style="455"/>
    <col min="15361" max="15361" width="13.85546875" style="455" customWidth="1"/>
    <col min="15362" max="15362" width="11.42578125" style="455" customWidth="1"/>
    <col min="15363" max="15363" width="13.5703125" style="455" customWidth="1"/>
    <col min="15364" max="15369" width="11.42578125" style="455" customWidth="1"/>
    <col min="15370" max="15370" width="12.85546875" style="455" customWidth="1"/>
    <col min="15371" max="15616" width="11.42578125" style="455"/>
    <col min="15617" max="15617" width="13.85546875" style="455" customWidth="1"/>
    <col min="15618" max="15618" width="11.42578125" style="455" customWidth="1"/>
    <col min="15619" max="15619" width="13.5703125" style="455" customWidth="1"/>
    <col min="15620" max="15625" width="11.42578125" style="455" customWidth="1"/>
    <col min="15626" max="15626" width="12.85546875" style="455" customWidth="1"/>
    <col min="15627" max="15872" width="11.42578125" style="455"/>
    <col min="15873" max="15873" width="13.85546875" style="455" customWidth="1"/>
    <col min="15874" max="15874" width="11.42578125" style="455" customWidth="1"/>
    <col min="15875" max="15875" width="13.5703125" style="455" customWidth="1"/>
    <col min="15876" max="15881" width="11.42578125" style="455" customWidth="1"/>
    <col min="15882" max="15882" width="12.85546875" style="455" customWidth="1"/>
    <col min="15883" max="16128" width="11.42578125" style="455"/>
    <col min="16129" max="16129" width="13.85546875" style="455" customWidth="1"/>
    <col min="16130" max="16130" width="11.42578125" style="455" customWidth="1"/>
    <col min="16131" max="16131" width="13.5703125" style="455" customWidth="1"/>
    <col min="16132" max="16137" width="11.42578125" style="455" customWidth="1"/>
    <col min="16138" max="16138" width="12.85546875" style="455" customWidth="1"/>
    <col min="16139" max="16384" width="11.42578125" style="455"/>
  </cols>
  <sheetData>
    <row r="1" spans="1:9" s="452" customFormat="1" x14ac:dyDescent="0.2">
      <c r="A1" s="448" t="s">
        <v>545</v>
      </c>
      <c r="B1" s="449" t="s">
        <v>546</v>
      </c>
      <c r="C1" s="449" t="s">
        <v>546</v>
      </c>
      <c r="D1" s="449" t="s">
        <v>547</v>
      </c>
      <c r="E1" s="450" t="s">
        <v>548</v>
      </c>
      <c r="F1" s="450" t="s">
        <v>549</v>
      </c>
      <c r="G1" s="450" t="s">
        <v>549</v>
      </c>
      <c r="H1" s="451" t="s">
        <v>550</v>
      </c>
      <c r="I1" s="451" t="s">
        <v>551</v>
      </c>
    </row>
    <row r="2" spans="1:9" x14ac:dyDescent="0.2">
      <c r="A2" s="453">
        <v>33604</v>
      </c>
      <c r="B2" s="454">
        <v>-49.2</v>
      </c>
      <c r="D2" s="456">
        <v>-3.81</v>
      </c>
      <c r="E2" s="455" t="s">
        <v>315</v>
      </c>
    </row>
    <row r="3" spans="1:9" x14ac:dyDescent="0.2">
      <c r="A3" s="453">
        <v>33635</v>
      </c>
      <c r="B3" s="454">
        <v>-41.1</v>
      </c>
      <c r="D3" s="456">
        <v>-6.29</v>
      </c>
      <c r="E3" s="455" t="s">
        <v>315</v>
      </c>
    </row>
    <row r="4" spans="1:9" x14ac:dyDescent="0.2">
      <c r="A4" s="453">
        <v>33664</v>
      </c>
      <c r="B4" s="454">
        <v>-41.7</v>
      </c>
      <c r="D4" s="456">
        <v>-6.07</v>
      </c>
      <c r="E4" s="455" t="s">
        <v>315</v>
      </c>
    </row>
    <row r="5" spans="1:9" x14ac:dyDescent="0.2">
      <c r="A5" s="453">
        <v>33695</v>
      </c>
      <c r="B5" s="454">
        <v>-26.5</v>
      </c>
      <c r="D5" s="456">
        <v>-8.36</v>
      </c>
      <c r="E5" s="455">
        <f t="shared" ref="E5:E68" si="0">D2</f>
        <v>-3.81</v>
      </c>
    </row>
    <row r="6" spans="1:9" x14ac:dyDescent="0.2">
      <c r="A6" s="453">
        <v>33725</v>
      </c>
      <c r="B6" s="454">
        <v>-4</v>
      </c>
      <c r="D6" s="456">
        <v>-5.67</v>
      </c>
      <c r="E6" s="455">
        <f t="shared" si="0"/>
        <v>-6.29</v>
      </c>
    </row>
    <row r="7" spans="1:9" x14ac:dyDescent="0.2">
      <c r="A7" s="453">
        <v>33756</v>
      </c>
      <c r="B7" s="454">
        <v>3.2</v>
      </c>
      <c r="D7" s="456">
        <v>-5.7</v>
      </c>
      <c r="E7" s="455">
        <f t="shared" si="0"/>
        <v>-6.07</v>
      </c>
    </row>
    <row r="8" spans="1:9" x14ac:dyDescent="0.2">
      <c r="A8" s="453">
        <v>33786</v>
      </c>
      <c r="B8" s="454">
        <v>-5.6</v>
      </c>
      <c r="C8" s="455">
        <f t="shared" ref="C8:C71" si="1">B2</f>
        <v>-49.2</v>
      </c>
      <c r="D8" s="456">
        <v>-8.08</v>
      </c>
      <c r="E8" s="455">
        <f t="shared" si="0"/>
        <v>-8.36</v>
      </c>
    </row>
    <row r="9" spans="1:9" x14ac:dyDescent="0.2">
      <c r="A9" s="453">
        <v>33817</v>
      </c>
      <c r="B9" s="454">
        <v>-36.799999999999997</v>
      </c>
      <c r="C9" s="455">
        <f t="shared" si="1"/>
        <v>-41.1</v>
      </c>
      <c r="D9" s="456">
        <v>-15.51</v>
      </c>
      <c r="E9" s="455">
        <f t="shared" si="0"/>
        <v>-5.67</v>
      </c>
    </row>
    <row r="10" spans="1:9" x14ac:dyDescent="0.2">
      <c r="A10" s="453">
        <v>33848</v>
      </c>
      <c r="B10" s="454">
        <v>-32.1</v>
      </c>
      <c r="C10" s="455">
        <f t="shared" si="1"/>
        <v>-41.7</v>
      </c>
      <c r="D10" s="456">
        <v>-18.66</v>
      </c>
      <c r="E10" s="455">
        <f t="shared" si="0"/>
        <v>-5.7</v>
      </c>
    </row>
    <row r="11" spans="1:9" x14ac:dyDescent="0.2">
      <c r="A11" s="453">
        <v>33878</v>
      </c>
      <c r="B11" s="454">
        <v>-53.9</v>
      </c>
      <c r="C11" s="455">
        <f t="shared" si="1"/>
        <v>-26.5</v>
      </c>
      <c r="D11" s="456">
        <v>-25.68</v>
      </c>
      <c r="E11" s="455">
        <f t="shared" si="0"/>
        <v>-8.08</v>
      </c>
    </row>
    <row r="12" spans="1:9" x14ac:dyDescent="0.2">
      <c r="A12" s="453">
        <v>33909</v>
      </c>
      <c r="B12" s="454">
        <v>-59.3</v>
      </c>
      <c r="C12" s="455">
        <f t="shared" si="1"/>
        <v>-4</v>
      </c>
      <c r="D12" s="456">
        <v>-30.42</v>
      </c>
      <c r="E12" s="455">
        <f t="shared" si="0"/>
        <v>-15.51</v>
      </c>
    </row>
    <row r="13" spans="1:9" x14ac:dyDescent="0.2">
      <c r="A13" s="453">
        <v>33939</v>
      </c>
      <c r="B13" s="454">
        <v>-62.2</v>
      </c>
      <c r="C13" s="455">
        <f t="shared" si="1"/>
        <v>3.2</v>
      </c>
      <c r="D13" s="456">
        <v>-28.75</v>
      </c>
      <c r="E13" s="455">
        <f t="shared" si="0"/>
        <v>-18.66</v>
      </c>
    </row>
    <row r="14" spans="1:9" x14ac:dyDescent="0.2">
      <c r="A14" s="453">
        <v>33970</v>
      </c>
      <c r="B14" s="454">
        <v>-49.7</v>
      </c>
      <c r="C14" s="455">
        <f t="shared" si="1"/>
        <v>-5.6</v>
      </c>
      <c r="D14" s="456">
        <v>-24.22</v>
      </c>
      <c r="E14" s="455">
        <f t="shared" si="0"/>
        <v>-25.68</v>
      </c>
    </row>
    <row r="15" spans="1:9" x14ac:dyDescent="0.2">
      <c r="A15" s="453">
        <v>34001</v>
      </c>
      <c r="B15" s="454">
        <v>-36.799999999999997</v>
      </c>
      <c r="C15" s="455">
        <f t="shared" si="1"/>
        <v>-36.799999999999997</v>
      </c>
      <c r="D15" s="456">
        <v>-25.68</v>
      </c>
      <c r="E15" s="455">
        <f t="shared" si="0"/>
        <v>-30.42</v>
      </c>
    </row>
    <row r="16" spans="1:9" x14ac:dyDescent="0.2">
      <c r="A16" s="453">
        <v>34029</v>
      </c>
      <c r="B16" s="454">
        <v>-29.4</v>
      </c>
      <c r="C16" s="455">
        <f t="shared" si="1"/>
        <v>-32.1</v>
      </c>
      <c r="D16" s="457">
        <v>-19.88</v>
      </c>
      <c r="E16" s="455">
        <f t="shared" si="0"/>
        <v>-28.75</v>
      </c>
    </row>
    <row r="17" spans="1:5" x14ac:dyDescent="0.2">
      <c r="A17" s="453">
        <v>34060</v>
      </c>
      <c r="B17" s="454">
        <v>-24.1</v>
      </c>
      <c r="C17" s="455">
        <f t="shared" si="1"/>
        <v>-53.9</v>
      </c>
      <c r="D17" s="457">
        <v>-22.44</v>
      </c>
      <c r="E17" s="455">
        <f t="shared" si="0"/>
        <v>-24.22</v>
      </c>
    </row>
    <row r="18" spans="1:5" x14ac:dyDescent="0.2">
      <c r="A18" s="453">
        <v>34090</v>
      </c>
      <c r="B18" s="454">
        <v>-14</v>
      </c>
      <c r="C18" s="455">
        <f t="shared" si="1"/>
        <v>-59.3</v>
      </c>
      <c r="D18" s="457">
        <v>-20.75</v>
      </c>
      <c r="E18" s="455">
        <f t="shared" si="0"/>
        <v>-25.68</v>
      </c>
    </row>
    <row r="19" spans="1:5" x14ac:dyDescent="0.2">
      <c r="A19" s="453">
        <v>34121</v>
      </c>
      <c r="B19" s="454">
        <v>-7.6</v>
      </c>
      <c r="C19" s="455">
        <f t="shared" si="1"/>
        <v>-62.2</v>
      </c>
      <c r="D19" s="457">
        <v>-15.21</v>
      </c>
      <c r="E19" s="455">
        <f t="shared" si="0"/>
        <v>-19.88</v>
      </c>
    </row>
    <row r="20" spans="1:5" x14ac:dyDescent="0.2">
      <c r="A20" s="453">
        <v>34151</v>
      </c>
      <c r="B20" s="454">
        <v>24.3</v>
      </c>
      <c r="C20" s="455">
        <f t="shared" si="1"/>
        <v>-49.7</v>
      </c>
      <c r="D20" s="457">
        <v>-14</v>
      </c>
      <c r="E20" s="455">
        <f t="shared" si="0"/>
        <v>-22.44</v>
      </c>
    </row>
    <row r="21" spans="1:5" x14ac:dyDescent="0.2">
      <c r="A21" s="453">
        <v>34182</v>
      </c>
      <c r="B21" s="454">
        <v>26.8</v>
      </c>
      <c r="C21" s="455">
        <f t="shared" si="1"/>
        <v>-36.799999999999997</v>
      </c>
      <c r="D21" s="457">
        <v>-8.8000000000000007</v>
      </c>
      <c r="E21" s="455">
        <f t="shared" si="0"/>
        <v>-20.75</v>
      </c>
    </row>
    <row r="22" spans="1:5" x14ac:dyDescent="0.2">
      <c r="A22" s="453">
        <v>34213</v>
      </c>
      <c r="B22" s="454">
        <v>29.6</v>
      </c>
      <c r="C22" s="455">
        <f t="shared" si="1"/>
        <v>-29.4</v>
      </c>
      <c r="D22" s="457">
        <v>-10.3</v>
      </c>
      <c r="E22" s="455">
        <f t="shared" si="0"/>
        <v>-15.21</v>
      </c>
    </row>
    <row r="23" spans="1:5" x14ac:dyDescent="0.2">
      <c r="A23" s="453">
        <v>34243</v>
      </c>
      <c r="B23" s="454">
        <v>31.1</v>
      </c>
      <c r="C23" s="455">
        <f t="shared" si="1"/>
        <v>-24.1</v>
      </c>
      <c r="D23" s="457">
        <v>-6.78</v>
      </c>
      <c r="E23" s="455">
        <f t="shared" si="0"/>
        <v>-14</v>
      </c>
    </row>
    <row r="24" spans="1:5" x14ac:dyDescent="0.2">
      <c r="A24" s="453">
        <v>34274</v>
      </c>
      <c r="B24" s="454">
        <v>19.600000000000001</v>
      </c>
      <c r="C24" s="455">
        <f t="shared" si="1"/>
        <v>-14</v>
      </c>
      <c r="D24" s="457">
        <v>-9.2799999999999994</v>
      </c>
      <c r="E24" s="455">
        <f t="shared" si="0"/>
        <v>-8.8000000000000007</v>
      </c>
    </row>
    <row r="25" spans="1:5" x14ac:dyDescent="0.2">
      <c r="A25" s="453">
        <v>34304</v>
      </c>
      <c r="B25" s="454">
        <v>29.6</v>
      </c>
      <c r="C25" s="455">
        <f t="shared" si="1"/>
        <v>-7.6</v>
      </c>
      <c r="D25" s="457">
        <v>-5.28</v>
      </c>
      <c r="E25" s="455">
        <f t="shared" si="0"/>
        <v>-10.3</v>
      </c>
    </row>
    <row r="26" spans="1:5" x14ac:dyDescent="0.2">
      <c r="A26" s="453">
        <v>34335</v>
      </c>
      <c r="B26" s="454">
        <v>37.200000000000003</v>
      </c>
      <c r="C26" s="455">
        <f t="shared" si="1"/>
        <v>24.3</v>
      </c>
      <c r="D26" s="457">
        <v>-4.4000000000000004</v>
      </c>
      <c r="E26" s="455">
        <f t="shared" si="0"/>
        <v>-6.78</v>
      </c>
    </row>
    <row r="27" spans="1:5" x14ac:dyDescent="0.2">
      <c r="A27" s="453">
        <v>34366</v>
      </c>
      <c r="B27" s="454">
        <v>44</v>
      </c>
      <c r="C27" s="455">
        <f t="shared" si="1"/>
        <v>26.8</v>
      </c>
      <c r="D27" s="457">
        <v>-1.6</v>
      </c>
      <c r="E27" s="455">
        <f t="shared" si="0"/>
        <v>-9.2799999999999994</v>
      </c>
    </row>
    <row r="28" spans="1:5" x14ac:dyDescent="0.2">
      <c r="A28" s="453">
        <v>34394</v>
      </c>
      <c r="B28" s="454">
        <v>61.7</v>
      </c>
      <c r="C28" s="455">
        <f t="shared" si="1"/>
        <v>29.6</v>
      </c>
      <c r="D28" s="457">
        <v>2.1</v>
      </c>
      <c r="E28" s="455">
        <f t="shared" si="0"/>
        <v>-5.28</v>
      </c>
    </row>
    <row r="29" spans="1:5" x14ac:dyDescent="0.2">
      <c r="A29" s="453">
        <v>34425</v>
      </c>
      <c r="B29" s="454">
        <v>78.5</v>
      </c>
      <c r="C29" s="455">
        <f t="shared" si="1"/>
        <v>31.1</v>
      </c>
      <c r="D29" s="457">
        <v>7.4</v>
      </c>
      <c r="E29" s="455">
        <f t="shared" si="0"/>
        <v>-4.4000000000000004</v>
      </c>
    </row>
    <row r="30" spans="1:5" x14ac:dyDescent="0.2">
      <c r="A30" s="453">
        <v>34455</v>
      </c>
      <c r="B30" s="454">
        <v>86.4</v>
      </c>
      <c r="C30" s="455">
        <f t="shared" si="1"/>
        <v>19.600000000000001</v>
      </c>
      <c r="D30" s="457">
        <v>7.9</v>
      </c>
      <c r="E30" s="455">
        <f t="shared" si="0"/>
        <v>-1.6</v>
      </c>
    </row>
    <row r="31" spans="1:5" x14ac:dyDescent="0.2">
      <c r="A31" s="453">
        <v>34486</v>
      </c>
      <c r="B31" s="454">
        <v>83.4</v>
      </c>
      <c r="C31" s="455">
        <f t="shared" si="1"/>
        <v>29.6</v>
      </c>
      <c r="D31" s="457">
        <v>10.5</v>
      </c>
      <c r="E31" s="455">
        <f t="shared" si="0"/>
        <v>2.1</v>
      </c>
    </row>
    <row r="32" spans="1:5" x14ac:dyDescent="0.2">
      <c r="A32" s="453">
        <v>34516</v>
      </c>
      <c r="B32" s="454">
        <v>80.599999999999994</v>
      </c>
      <c r="C32" s="455">
        <f t="shared" si="1"/>
        <v>37.200000000000003</v>
      </c>
      <c r="D32" s="457">
        <v>9.1999999999999993</v>
      </c>
      <c r="E32" s="455">
        <f t="shared" si="0"/>
        <v>7.4</v>
      </c>
    </row>
    <row r="33" spans="1:8" x14ac:dyDescent="0.2">
      <c r="A33" s="453">
        <v>34547</v>
      </c>
      <c r="B33" s="454">
        <v>87.9</v>
      </c>
      <c r="C33" s="455">
        <f t="shared" si="1"/>
        <v>44</v>
      </c>
      <c r="D33" s="457">
        <v>8.8000000000000007</v>
      </c>
      <c r="E33" s="455">
        <f t="shared" si="0"/>
        <v>7.9</v>
      </c>
    </row>
    <row r="34" spans="1:8" x14ac:dyDescent="0.2">
      <c r="A34" s="453">
        <v>34578</v>
      </c>
      <c r="B34" s="454">
        <v>79.7</v>
      </c>
      <c r="C34" s="455">
        <f t="shared" si="1"/>
        <v>61.7</v>
      </c>
      <c r="D34" s="457">
        <v>13</v>
      </c>
      <c r="E34" s="455">
        <f t="shared" si="0"/>
        <v>10.5</v>
      </c>
    </row>
    <row r="35" spans="1:8" x14ac:dyDescent="0.2">
      <c r="A35" s="453">
        <v>34608</v>
      </c>
      <c r="B35" s="454">
        <v>74.599999999999994</v>
      </c>
      <c r="C35" s="455">
        <f t="shared" si="1"/>
        <v>78.5</v>
      </c>
      <c r="D35" s="457">
        <v>15.5</v>
      </c>
      <c r="E35" s="455">
        <f t="shared" si="0"/>
        <v>9.1999999999999993</v>
      </c>
    </row>
    <row r="36" spans="1:8" x14ac:dyDescent="0.2">
      <c r="A36" s="453">
        <v>34639</v>
      </c>
      <c r="B36" s="454">
        <v>74.5</v>
      </c>
      <c r="C36" s="455">
        <f t="shared" si="1"/>
        <v>86.4</v>
      </c>
      <c r="D36" s="457">
        <v>13.5</v>
      </c>
      <c r="E36" s="455">
        <f t="shared" si="0"/>
        <v>8.8000000000000007</v>
      </c>
    </row>
    <row r="37" spans="1:8" x14ac:dyDescent="0.2">
      <c r="A37" s="453">
        <v>34669</v>
      </c>
      <c r="B37" s="454">
        <v>75</v>
      </c>
      <c r="C37" s="455">
        <f t="shared" si="1"/>
        <v>83.4</v>
      </c>
      <c r="D37" s="457">
        <v>9.6999999999999993</v>
      </c>
      <c r="E37" s="455">
        <f t="shared" si="0"/>
        <v>13</v>
      </c>
    </row>
    <row r="38" spans="1:8" x14ac:dyDescent="0.2">
      <c r="A38" s="453">
        <v>34700</v>
      </c>
      <c r="B38" s="454">
        <v>76.599999999999994</v>
      </c>
      <c r="C38" s="455">
        <f t="shared" si="1"/>
        <v>80.599999999999994</v>
      </c>
      <c r="D38" s="457">
        <v>8.1999999999999993</v>
      </c>
      <c r="E38" s="455">
        <f t="shared" si="0"/>
        <v>15.5</v>
      </c>
      <c r="H38" s="455">
        <v>24.329925467250263</v>
      </c>
    </row>
    <row r="39" spans="1:8" x14ac:dyDescent="0.2">
      <c r="A39" s="453">
        <v>34731</v>
      </c>
      <c r="B39" s="454">
        <v>67.3</v>
      </c>
      <c r="C39" s="455">
        <f t="shared" si="1"/>
        <v>87.9</v>
      </c>
      <c r="D39" s="457">
        <v>5.3</v>
      </c>
      <c r="E39" s="455">
        <f t="shared" si="0"/>
        <v>13.5</v>
      </c>
      <c r="H39" s="455">
        <v>30.382325572869718</v>
      </c>
    </row>
    <row r="40" spans="1:8" x14ac:dyDescent="0.2">
      <c r="A40" s="453">
        <v>34759</v>
      </c>
      <c r="B40" s="454">
        <v>30.8</v>
      </c>
      <c r="C40" s="455">
        <f t="shared" si="1"/>
        <v>79.7</v>
      </c>
      <c r="D40" s="457">
        <v>1.6</v>
      </c>
      <c r="E40" s="455">
        <f t="shared" si="0"/>
        <v>9.6999999999999993</v>
      </c>
      <c r="H40" s="455">
        <v>23.098161987948743</v>
      </c>
    </row>
    <row r="41" spans="1:8" x14ac:dyDescent="0.2">
      <c r="A41" s="453">
        <v>34790</v>
      </c>
      <c r="B41" s="454">
        <v>11.1</v>
      </c>
      <c r="C41" s="455">
        <f t="shared" si="1"/>
        <v>74.599999999999994</v>
      </c>
      <c r="D41" s="457">
        <v>-3.5</v>
      </c>
      <c r="E41" s="455">
        <f t="shared" si="0"/>
        <v>8.1999999999999993</v>
      </c>
      <c r="H41" s="455">
        <v>30.257866116224619</v>
      </c>
    </row>
    <row r="42" spans="1:8" x14ac:dyDescent="0.2">
      <c r="A42" s="453">
        <v>34820</v>
      </c>
      <c r="B42" s="454">
        <v>11.5</v>
      </c>
      <c r="C42" s="455">
        <f t="shared" si="1"/>
        <v>74.5</v>
      </c>
      <c r="D42" s="457">
        <v>-2.6</v>
      </c>
      <c r="E42" s="455">
        <f t="shared" si="0"/>
        <v>5.3</v>
      </c>
      <c r="H42" s="455">
        <v>23.359958846101932</v>
      </c>
    </row>
    <row r="43" spans="1:8" x14ac:dyDescent="0.2">
      <c r="A43" s="453">
        <v>34851</v>
      </c>
      <c r="B43" s="454">
        <v>6</v>
      </c>
      <c r="C43" s="455">
        <f t="shared" si="1"/>
        <v>75</v>
      </c>
      <c r="D43" s="457">
        <v>-5.4</v>
      </c>
      <c r="E43" s="455">
        <f t="shared" si="0"/>
        <v>1.6</v>
      </c>
      <c r="H43" s="455">
        <v>10.725504655009118</v>
      </c>
    </row>
    <row r="44" spans="1:8" x14ac:dyDescent="0.2">
      <c r="A44" s="453">
        <v>34881</v>
      </c>
      <c r="B44" s="454">
        <v>9.8000000000000007</v>
      </c>
      <c r="C44" s="455">
        <f t="shared" si="1"/>
        <v>76.599999999999994</v>
      </c>
      <c r="D44" s="457">
        <v>-7.2</v>
      </c>
      <c r="E44" s="455">
        <f t="shared" si="0"/>
        <v>-3.5</v>
      </c>
      <c r="H44" s="455">
        <v>19.185062322987491</v>
      </c>
    </row>
    <row r="45" spans="1:8" x14ac:dyDescent="0.2">
      <c r="A45" s="453">
        <v>34912</v>
      </c>
      <c r="B45" s="454">
        <v>14.1</v>
      </c>
      <c r="C45" s="455">
        <f t="shared" si="1"/>
        <v>67.3</v>
      </c>
      <c r="D45" s="457">
        <v>-6.2</v>
      </c>
      <c r="E45" s="455">
        <f t="shared" si="0"/>
        <v>-2.6</v>
      </c>
      <c r="H45" s="455">
        <v>23.050610161921696</v>
      </c>
    </row>
    <row r="46" spans="1:8" x14ac:dyDescent="0.2">
      <c r="A46" s="453">
        <v>34943</v>
      </c>
      <c r="B46" s="454">
        <v>17.399999999999999</v>
      </c>
      <c r="C46" s="455">
        <f t="shared" si="1"/>
        <v>30.8</v>
      </c>
      <c r="D46" s="457">
        <v>-5.6</v>
      </c>
      <c r="E46" s="455">
        <f t="shared" si="0"/>
        <v>-5.4</v>
      </c>
      <c r="H46" s="455">
        <v>20.141993002874003</v>
      </c>
    </row>
    <row r="47" spans="1:8" x14ac:dyDescent="0.2">
      <c r="A47" s="453">
        <v>34973</v>
      </c>
      <c r="B47" s="454">
        <v>9.8000000000000007</v>
      </c>
      <c r="C47" s="455">
        <f t="shared" si="1"/>
        <v>11.1</v>
      </c>
      <c r="D47" s="457">
        <v>-7.1</v>
      </c>
      <c r="E47" s="455">
        <f t="shared" si="0"/>
        <v>-7.2</v>
      </c>
      <c r="H47" s="455">
        <v>20.13284487457841</v>
      </c>
    </row>
    <row r="48" spans="1:8" x14ac:dyDescent="0.2">
      <c r="A48" s="453">
        <v>35004</v>
      </c>
      <c r="B48" s="454">
        <v>-6.5</v>
      </c>
      <c r="C48" s="455">
        <f t="shared" si="1"/>
        <v>11.5</v>
      </c>
      <c r="D48" s="457">
        <v>-8.6</v>
      </c>
      <c r="E48" s="455">
        <f t="shared" si="0"/>
        <v>-6.2</v>
      </c>
      <c r="H48" s="455">
        <v>7.0470654728344897</v>
      </c>
    </row>
    <row r="49" spans="1:9" x14ac:dyDescent="0.2">
      <c r="A49" s="453">
        <v>35034</v>
      </c>
      <c r="B49" s="454">
        <v>-9.1</v>
      </c>
      <c r="C49" s="455">
        <f t="shared" si="1"/>
        <v>6</v>
      </c>
      <c r="D49" s="457">
        <v>-11.8</v>
      </c>
      <c r="E49" s="455">
        <f t="shared" si="0"/>
        <v>-5.6</v>
      </c>
      <c r="H49" s="455">
        <v>5.0060860652033625</v>
      </c>
    </row>
    <row r="50" spans="1:9" x14ac:dyDescent="0.2">
      <c r="A50" s="453">
        <v>35065</v>
      </c>
      <c r="B50" s="454">
        <v>8.4</v>
      </c>
      <c r="C50" s="455">
        <f t="shared" si="1"/>
        <v>9.8000000000000007</v>
      </c>
      <c r="D50" s="457">
        <v>-12.6</v>
      </c>
      <c r="E50" s="455">
        <f t="shared" si="0"/>
        <v>-7.1</v>
      </c>
      <c r="H50" s="455">
        <v>13.841157706548884</v>
      </c>
    </row>
    <row r="51" spans="1:9" x14ac:dyDescent="0.2">
      <c r="A51" s="453">
        <v>35096</v>
      </c>
      <c r="B51" s="454">
        <v>19.5</v>
      </c>
      <c r="C51" s="455">
        <f t="shared" si="1"/>
        <v>14.1</v>
      </c>
      <c r="D51" s="457">
        <v>-12.2</v>
      </c>
      <c r="E51" s="455">
        <f t="shared" si="0"/>
        <v>-8.6</v>
      </c>
      <c r="H51" s="455">
        <v>1.5234613308805081</v>
      </c>
    </row>
    <row r="52" spans="1:9" x14ac:dyDescent="0.2">
      <c r="A52" s="453">
        <v>35125</v>
      </c>
      <c r="B52" s="454">
        <v>31.5</v>
      </c>
      <c r="C52" s="455">
        <f t="shared" si="1"/>
        <v>17.399999999999999</v>
      </c>
      <c r="D52" s="457">
        <v>-14.3</v>
      </c>
      <c r="E52" s="455">
        <f t="shared" si="0"/>
        <v>-11.8</v>
      </c>
      <c r="H52" s="455">
        <v>-1.54235313100844</v>
      </c>
    </row>
    <row r="53" spans="1:9" x14ac:dyDescent="0.2">
      <c r="A53" s="453">
        <v>35156</v>
      </c>
      <c r="B53" s="454">
        <v>44.9</v>
      </c>
      <c r="C53" s="455">
        <f t="shared" si="1"/>
        <v>9.8000000000000007</v>
      </c>
      <c r="D53" s="457">
        <v>-13.1</v>
      </c>
      <c r="E53" s="455">
        <f t="shared" si="0"/>
        <v>-12.6</v>
      </c>
      <c r="H53" s="455">
        <v>-7.7983250062470546</v>
      </c>
    </row>
    <row r="54" spans="1:9" x14ac:dyDescent="0.2">
      <c r="A54" s="453">
        <v>35186</v>
      </c>
      <c r="B54" s="454">
        <v>54.8</v>
      </c>
      <c r="C54" s="455">
        <f t="shared" si="1"/>
        <v>-6.5</v>
      </c>
      <c r="D54" s="457">
        <v>-12.4</v>
      </c>
      <c r="E54" s="455">
        <f t="shared" si="0"/>
        <v>-12.2</v>
      </c>
      <c r="H54" s="455">
        <v>8.2739076979460435</v>
      </c>
    </row>
    <row r="55" spans="1:9" x14ac:dyDescent="0.2">
      <c r="A55" s="453">
        <v>35217</v>
      </c>
      <c r="B55" s="454">
        <v>65.099999999999994</v>
      </c>
      <c r="C55" s="455">
        <f t="shared" si="1"/>
        <v>-9.1</v>
      </c>
      <c r="D55" s="457">
        <v>-11.6</v>
      </c>
      <c r="E55" s="455">
        <f t="shared" si="0"/>
        <v>-14.3</v>
      </c>
      <c r="H55" s="455">
        <v>3.3174431712426724</v>
      </c>
    </row>
    <row r="56" spans="1:9" x14ac:dyDescent="0.2">
      <c r="A56" s="453">
        <v>35247</v>
      </c>
      <c r="B56" s="454">
        <v>66.400000000000006</v>
      </c>
      <c r="C56" s="455">
        <f t="shared" si="1"/>
        <v>8.4</v>
      </c>
      <c r="D56" s="457">
        <v>-7</v>
      </c>
      <c r="E56" s="455">
        <f t="shared" si="0"/>
        <v>-13.1</v>
      </c>
      <c r="H56" s="455">
        <v>17.764340563787684</v>
      </c>
    </row>
    <row r="57" spans="1:9" x14ac:dyDescent="0.2">
      <c r="A57" s="453">
        <v>35278</v>
      </c>
      <c r="B57" s="454">
        <v>62.2</v>
      </c>
      <c r="C57" s="455">
        <f t="shared" si="1"/>
        <v>19.5</v>
      </c>
      <c r="D57" s="457">
        <v>-4.2</v>
      </c>
      <c r="E57" s="455">
        <f t="shared" si="0"/>
        <v>-12.4</v>
      </c>
      <c r="H57" s="455">
        <v>-0.59463594661917796</v>
      </c>
    </row>
    <row r="58" spans="1:9" x14ac:dyDescent="0.2">
      <c r="A58" s="453">
        <v>35309</v>
      </c>
      <c r="B58" s="454">
        <v>71</v>
      </c>
      <c r="C58" s="455">
        <f t="shared" si="1"/>
        <v>31.5</v>
      </c>
      <c r="D58" s="457">
        <v>-0.3</v>
      </c>
      <c r="E58" s="455">
        <f t="shared" si="0"/>
        <v>-11.6</v>
      </c>
      <c r="H58" s="455">
        <v>12.847291549034054</v>
      </c>
    </row>
    <row r="59" spans="1:9" x14ac:dyDescent="0.2">
      <c r="A59" s="453">
        <v>35339</v>
      </c>
      <c r="B59" s="454">
        <v>76.2</v>
      </c>
      <c r="C59" s="455">
        <f t="shared" si="1"/>
        <v>44.9</v>
      </c>
      <c r="D59" s="457">
        <v>1.5</v>
      </c>
      <c r="E59" s="455">
        <f t="shared" si="0"/>
        <v>-7</v>
      </c>
      <c r="H59" s="455">
        <v>14.888968917489876</v>
      </c>
    </row>
    <row r="60" spans="1:9" x14ac:dyDescent="0.2">
      <c r="A60" s="453">
        <v>35370</v>
      </c>
      <c r="B60" s="454">
        <v>74.599999999999994</v>
      </c>
      <c r="C60" s="455">
        <f t="shared" si="1"/>
        <v>54.8</v>
      </c>
      <c r="D60" s="457">
        <v>-2.2000000000000002</v>
      </c>
      <c r="E60" s="455">
        <f t="shared" si="0"/>
        <v>-4.2</v>
      </c>
      <c r="H60" s="455">
        <v>8.5380367824106997</v>
      </c>
    </row>
    <row r="61" spans="1:9" x14ac:dyDescent="0.2">
      <c r="A61" s="453">
        <v>35400</v>
      </c>
      <c r="B61" s="454">
        <v>69.3</v>
      </c>
      <c r="C61" s="455">
        <f t="shared" si="1"/>
        <v>65.099999999999994</v>
      </c>
      <c r="D61" s="457">
        <v>-3.9</v>
      </c>
      <c r="E61" s="455">
        <f t="shared" si="0"/>
        <v>-0.3</v>
      </c>
      <c r="H61" s="455">
        <v>2.7698888831508555</v>
      </c>
    </row>
    <row r="62" spans="1:9" x14ac:dyDescent="0.2">
      <c r="A62" s="453">
        <v>35431</v>
      </c>
      <c r="B62" s="454">
        <v>70.8</v>
      </c>
      <c r="C62" s="455">
        <f t="shared" si="1"/>
        <v>66.400000000000006</v>
      </c>
      <c r="D62" s="457">
        <v>-1.5</v>
      </c>
      <c r="E62" s="455">
        <f t="shared" si="0"/>
        <v>1.5</v>
      </c>
      <c r="F62" s="455">
        <v>-17</v>
      </c>
      <c r="H62" s="455">
        <v>13.529028589395821</v>
      </c>
    </row>
    <row r="63" spans="1:9" x14ac:dyDescent="0.2">
      <c r="A63" s="453">
        <v>35462</v>
      </c>
      <c r="B63" s="454">
        <v>62.3</v>
      </c>
      <c r="C63" s="455">
        <f t="shared" si="1"/>
        <v>62.2</v>
      </c>
      <c r="D63" s="457">
        <v>-2.1</v>
      </c>
      <c r="E63" s="455">
        <f t="shared" si="0"/>
        <v>-2.2000000000000002</v>
      </c>
      <c r="F63" s="455">
        <v>-24</v>
      </c>
      <c r="H63" s="455">
        <v>35.277102609118685</v>
      </c>
    </row>
    <row r="64" spans="1:9" x14ac:dyDescent="0.2">
      <c r="A64" s="453">
        <v>35490</v>
      </c>
      <c r="B64" s="454">
        <v>65.7</v>
      </c>
      <c r="C64" s="455">
        <f t="shared" si="1"/>
        <v>71</v>
      </c>
      <c r="D64" s="457">
        <v>-2.6</v>
      </c>
      <c r="E64" s="455">
        <f t="shared" si="0"/>
        <v>-3.9</v>
      </c>
      <c r="F64" s="455">
        <v>-20</v>
      </c>
      <c r="G64" s="455">
        <f t="shared" ref="G64:G127" si="2">AVERAGE(F62:F64)</f>
        <v>-20.333333333333332</v>
      </c>
      <c r="H64" s="455">
        <v>22.466954486793526</v>
      </c>
      <c r="I64" s="455">
        <f t="shared" ref="I64:I127" si="3">AVERAGE(H62:H64)</f>
        <v>23.75769522843601</v>
      </c>
    </row>
    <row r="65" spans="1:9" x14ac:dyDescent="0.2">
      <c r="A65" s="453">
        <v>35521</v>
      </c>
      <c r="B65" s="454">
        <v>73</v>
      </c>
      <c r="C65" s="455">
        <f t="shared" si="1"/>
        <v>76.2</v>
      </c>
      <c r="D65" s="457">
        <v>-1.5</v>
      </c>
      <c r="E65" s="455">
        <f t="shared" si="0"/>
        <v>-1.5</v>
      </c>
      <c r="F65" s="455">
        <v>-27</v>
      </c>
      <c r="G65" s="455">
        <f t="shared" si="2"/>
        <v>-23.666666666666668</v>
      </c>
      <c r="H65" s="455">
        <v>43.983365048865039</v>
      </c>
      <c r="I65" s="455">
        <f t="shared" si="3"/>
        <v>33.909140714925748</v>
      </c>
    </row>
    <row r="66" spans="1:9" x14ac:dyDescent="0.2">
      <c r="A66" s="453">
        <v>35551</v>
      </c>
      <c r="B66" s="454">
        <v>70.099999999999994</v>
      </c>
      <c r="C66" s="455">
        <f t="shared" si="1"/>
        <v>74.599999999999994</v>
      </c>
      <c r="D66" s="457">
        <v>-0.6</v>
      </c>
      <c r="E66" s="455">
        <f t="shared" si="0"/>
        <v>-2.1</v>
      </c>
      <c r="F66" s="455">
        <v>-18</v>
      </c>
      <c r="G66" s="455">
        <f t="shared" si="2"/>
        <v>-21.666666666666668</v>
      </c>
      <c r="H66" s="455">
        <v>13.393088603325907</v>
      </c>
      <c r="I66" s="455">
        <f t="shared" si="3"/>
        <v>26.61446937966149</v>
      </c>
    </row>
    <row r="67" spans="1:9" x14ac:dyDescent="0.2">
      <c r="A67" s="453">
        <v>35582</v>
      </c>
      <c r="B67" s="454">
        <v>68.099999999999994</v>
      </c>
      <c r="C67" s="455">
        <f t="shared" si="1"/>
        <v>69.3</v>
      </c>
      <c r="D67" s="457">
        <v>-0.6</v>
      </c>
      <c r="E67" s="455">
        <f t="shared" si="0"/>
        <v>-2.6</v>
      </c>
      <c r="F67" s="455">
        <v>-19</v>
      </c>
      <c r="G67" s="455">
        <f t="shared" si="2"/>
        <v>-21.333333333333332</v>
      </c>
      <c r="H67" s="455">
        <v>30.377130848417636</v>
      </c>
      <c r="I67" s="455">
        <f t="shared" si="3"/>
        <v>29.251194833536193</v>
      </c>
    </row>
    <row r="68" spans="1:9" x14ac:dyDescent="0.2">
      <c r="A68" s="453">
        <v>35612</v>
      </c>
      <c r="B68" s="454">
        <v>66.900000000000006</v>
      </c>
      <c r="C68" s="455">
        <f t="shared" si="1"/>
        <v>70.8</v>
      </c>
      <c r="D68" s="457">
        <v>2.7</v>
      </c>
      <c r="E68" s="455">
        <f t="shared" si="0"/>
        <v>-1.5</v>
      </c>
      <c r="F68" s="455">
        <v>-12</v>
      </c>
      <c r="G68" s="455">
        <f t="shared" si="2"/>
        <v>-16.333333333333332</v>
      </c>
      <c r="H68" s="455">
        <v>16.06343980826199</v>
      </c>
      <c r="I68" s="455">
        <f t="shared" si="3"/>
        <v>19.94455308666851</v>
      </c>
    </row>
    <row r="69" spans="1:9" x14ac:dyDescent="0.2">
      <c r="A69" s="453">
        <v>35643</v>
      </c>
      <c r="B69" s="454">
        <v>66.3</v>
      </c>
      <c r="C69" s="455">
        <f t="shared" si="1"/>
        <v>62.3</v>
      </c>
      <c r="D69" s="457">
        <v>6.3</v>
      </c>
      <c r="E69" s="455">
        <f t="shared" ref="E69:E132" si="4">D66</f>
        <v>-0.6</v>
      </c>
      <c r="F69" s="455">
        <v>-4</v>
      </c>
      <c r="G69" s="455">
        <f t="shared" si="2"/>
        <v>-11.666666666666666</v>
      </c>
      <c r="H69" s="455">
        <v>17.17722074411121</v>
      </c>
      <c r="I69" s="455">
        <f t="shared" si="3"/>
        <v>21.20593046693028</v>
      </c>
    </row>
    <row r="70" spans="1:9" x14ac:dyDescent="0.2">
      <c r="A70" s="453">
        <v>35674</v>
      </c>
      <c r="B70" s="454">
        <v>71.900000000000006</v>
      </c>
      <c r="C70" s="455">
        <f t="shared" si="1"/>
        <v>65.7</v>
      </c>
      <c r="D70" s="457">
        <v>10</v>
      </c>
      <c r="E70" s="455">
        <f t="shared" si="4"/>
        <v>-0.6</v>
      </c>
      <c r="F70" s="455">
        <v>-10</v>
      </c>
      <c r="G70" s="455">
        <f t="shared" si="2"/>
        <v>-8.6666666666666661</v>
      </c>
      <c r="H70" s="455">
        <v>8.3629080097842774</v>
      </c>
      <c r="I70" s="455">
        <f t="shared" si="3"/>
        <v>13.867856187385826</v>
      </c>
    </row>
    <row r="71" spans="1:9" x14ac:dyDescent="0.2">
      <c r="A71" s="453">
        <v>35704</v>
      </c>
      <c r="B71" s="454">
        <v>78.099999999999994</v>
      </c>
      <c r="C71" s="455">
        <f t="shared" si="1"/>
        <v>73</v>
      </c>
      <c r="D71" s="457">
        <v>9.1999999999999993</v>
      </c>
      <c r="E71" s="455">
        <f t="shared" si="4"/>
        <v>2.7</v>
      </c>
      <c r="F71" s="455">
        <v>-9</v>
      </c>
      <c r="G71" s="455">
        <f t="shared" si="2"/>
        <v>-7.666666666666667</v>
      </c>
      <c r="H71" s="455">
        <v>19.471606199066585</v>
      </c>
      <c r="I71" s="455">
        <f t="shared" si="3"/>
        <v>15.003911650987357</v>
      </c>
    </row>
    <row r="72" spans="1:9" x14ac:dyDescent="0.2">
      <c r="A72" s="453">
        <v>35735</v>
      </c>
      <c r="B72" s="454">
        <v>68.3</v>
      </c>
      <c r="C72" s="455">
        <f t="shared" ref="C72:C135" si="5">B66</f>
        <v>70.099999999999994</v>
      </c>
      <c r="D72" s="457">
        <v>6.4</v>
      </c>
      <c r="E72" s="455">
        <f t="shared" si="4"/>
        <v>6.3</v>
      </c>
      <c r="F72" s="455">
        <v>-4</v>
      </c>
      <c r="G72" s="455">
        <f t="shared" si="2"/>
        <v>-7.666666666666667</v>
      </c>
      <c r="H72" s="455">
        <v>18.06168969517239</v>
      </c>
      <c r="I72" s="455">
        <f t="shared" si="3"/>
        <v>15.298734634674418</v>
      </c>
    </row>
    <row r="73" spans="1:9" x14ac:dyDescent="0.2">
      <c r="A73" s="453">
        <v>35765</v>
      </c>
      <c r="B73" s="454">
        <v>61.9</v>
      </c>
      <c r="C73" s="455">
        <f t="shared" si="5"/>
        <v>68.099999999999994</v>
      </c>
      <c r="D73" s="457">
        <v>3.8</v>
      </c>
      <c r="E73" s="455">
        <f t="shared" si="4"/>
        <v>10</v>
      </c>
      <c r="F73" s="455">
        <v>-15</v>
      </c>
      <c r="G73" s="455">
        <f t="shared" si="2"/>
        <v>-9.3333333333333339</v>
      </c>
      <c r="H73" s="455">
        <v>3.7092494820450241</v>
      </c>
      <c r="I73" s="455">
        <f t="shared" si="3"/>
        <v>13.747515125428</v>
      </c>
    </row>
    <row r="74" spans="1:9" x14ac:dyDescent="0.2">
      <c r="A74" s="453">
        <v>35796</v>
      </c>
      <c r="B74" s="454">
        <v>49.9</v>
      </c>
      <c r="C74" s="455">
        <f t="shared" si="5"/>
        <v>66.900000000000006</v>
      </c>
      <c r="D74" s="457">
        <v>-0.3</v>
      </c>
      <c r="E74" s="455">
        <f t="shared" si="4"/>
        <v>9.1999999999999993</v>
      </c>
      <c r="F74" s="455">
        <v>-12</v>
      </c>
      <c r="G74" s="455">
        <f t="shared" si="2"/>
        <v>-10.333333333333334</v>
      </c>
      <c r="H74" s="455">
        <v>4.6713245432059551</v>
      </c>
      <c r="I74" s="455">
        <f t="shared" si="3"/>
        <v>8.8140879068077904</v>
      </c>
    </row>
    <row r="75" spans="1:9" x14ac:dyDescent="0.2">
      <c r="A75" s="453">
        <v>35827</v>
      </c>
      <c r="B75" s="454">
        <v>40.700000000000003</v>
      </c>
      <c r="C75" s="455">
        <f t="shared" si="5"/>
        <v>66.3</v>
      </c>
      <c r="D75" s="457">
        <v>0.3</v>
      </c>
      <c r="E75" s="455">
        <f t="shared" si="4"/>
        <v>6.4</v>
      </c>
      <c r="F75" s="455">
        <v>-16</v>
      </c>
      <c r="G75" s="455">
        <f t="shared" si="2"/>
        <v>-14.333333333333334</v>
      </c>
      <c r="H75" s="455">
        <v>11.703115830384945</v>
      </c>
      <c r="I75" s="455">
        <f t="shared" si="3"/>
        <v>6.6945632852119745</v>
      </c>
    </row>
    <row r="76" spans="1:9" x14ac:dyDescent="0.2">
      <c r="A76" s="453">
        <v>35855</v>
      </c>
      <c r="B76" s="454">
        <v>51</v>
      </c>
      <c r="C76" s="455">
        <f t="shared" si="5"/>
        <v>71.900000000000006</v>
      </c>
      <c r="D76" s="457">
        <v>1.3</v>
      </c>
      <c r="E76" s="455">
        <f t="shared" si="4"/>
        <v>3.8</v>
      </c>
      <c r="F76" s="455">
        <v>-9</v>
      </c>
      <c r="G76" s="455">
        <f t="shared" si="2"/>
        <v>-12.333333333333334</v>
      </c>
      <c r="H76" s="455">
        <v>24.129617635023777</v>
      </c>
      <c r="I76" s="455">
        <f t="shared" si="3"/>
        <v>13.501352669538226</v>
      </c>
    </row>
    <row r="77" spans="1:9" x14ac:dyDescent="0.2">
      <c r="A77" s="453">
        <v>35886</v>
      </c>
      <c r="B77" s="454">
        <v>63.6</v>
      </c>
      <c r="C77" s="455">
        <f t="shared" si="5"/>
        <v>78.099999999999994</v>
      </c>
      <c r="D77" s="457">
        <v>1.2</v>
      </c>
      <c r="E77" s="455">
        <f t="shared" si="4"/>
        <v>-0.3</v>
      </c>
      <c r="F77" s="455">
        <v>-6</v>
      </c>
      <c r="G77" s="455">
        <f t="shared" si="2"/>
        <v>-10.333333333333334</v>
      </c>
      <c r="H77" s="455">
        <v>6.8363420404428581</v>
      </c>
      <c r="I77" s="455">
        <f t="shared" si="3"/>
        <v>14.223025168617193</v>
      </c>
    </row>
    <row r="78" spans="1:9" x14ac:dyDescent="0.2">
      <c r="A78" s="453">
        <v>35916</v>
      </c>
      <c r="B78" s="454">
        <v>64.2</v>
      </c>
      <c r="C78" s="455">
        <f t="shared" si="5"/>
        <v>68.3</v>
      </c>
      <c r="D78" s="457">
        <v>3.1</v>
      </c>
      <c r="E78" s="455">
        <f t="shared" si="4"/>
        <v>0.3</v>
      </c>
      <c r="F78" s="455">
        <v>-12</v>
      </c>
      <c r="G78" s="455">
        <f t="shared" si="2"/>
        <v>-9</v>
      </c>
      <c r="H78" s="455">
        <v>10.578518074878801</v>
      </c>
      <c r="I78" s="455">
        <f t="shared" si="3"/>
        <v>13.848159250115145</v>
      </c>
    </row>
    <row r="79" spans="1:9" x14ac:dyDescent="0.2">
      <c r="A79" s="453">
        <v>35947</v>
      </c>
      <c r="B79" s="454">
        <v>68.7</v>
      </c>
      <c r="C79" s="455">
        <f t="shared" si="5"/>
        <v>61.9</v>
      </c>
      <c r="D79" s="457">
        <v>2.2000000000000002</v>
      </c>
      <c r="E79" s="455">
        <f t="shared" si="4"/>
        <v>1.3</v>
      </c>
      <c r="F79" s="455">
        <v>-14</v>
      </c>
      <c r="G79" s="455">
        <f t="shared" si="2"/>
        <v>-10.666666666666666</v>
      </c>
      <c r="H79" s="455">
        <v>12.535691143298379</v>
      </c>
      <c r="I79" s="455">
        <f t="shared" si="3"/>
        <v>9.98351708620668</v>
      </c>
    </row>
    <row r="80" spans="1:9" x14ac:dyDescent="0.2">
      <c r="A80" s="453">
        <v>35977</v>
      </c>
      <c r="B80" s="454">
        <v>68.400000000000006</v>
      </c>
      <c r="C80" s="455">
        <f t="shared" si="5"/>
        <v>49.9</v>
      </c>
      <c r="D80" s="457">
        <v>0.6</v>
      </c>
      <c r="E80" s="455">
        <f t="shared" si="4"/>
        <v>1.2</v>
      </c>
      <c r="F80" s="455">
        <v>-11</v>
      </c>
      <c r="G80" s="455">
        <f t="shared" si="2"/>
        <v>-12.333333333333334</v>
      </c>
      <c r="H80" s="455">
        <v>16.25844686108546</v>
      </c>
      <c r="I80" s="455">
        <f t="shared" si="3"/>
        <v>13.124218693087547</v>
      </c>
    </row>
    <row r="81" spans="1:9" x14ac:dyDescent="0.2">
      <c r="A81" s="453">
        <v>36008</v>
      </c>
      <c r="B81" s="454">
        <v>58.1</v>
      </c>
      <c r="C81" s="455">
        <f t="shared" si="5"/>
        <v>40.700000000000003</v>
      </c>
      <c r="D81" s="457">
        <v>1</v>
      </c>
      <c r="E81" s="455">
        <f t="shared" si="4"/>
        <v>3.1</v>
      </c>
      <c r="F81" s="455">
        <v>-30</v>
      </c>
      <c r="G81" s="455">
        <f t="shared" si="2"/>
        <v>-18.333333333333332</v>
      </c>
      <c r="H81" s="455">
        <v>23.317055320412379</v>
      </c>
      <c r="I81" s="455">
        <f t="shared" si="3"/>
        <v>17.370397774932073</v>
      </c>
    </row>
    <row r="82" spans="1:9" x14ac:dyDescent="0.2">
      <c r="A82" s="453">
        <v>36039</v>
      </c>
      <c r="B82" s="454">
        <v>22.8</v>
      </c>
      <c r="C82" s="455">
        <f t="shared" si="5"/>
        <v>51</v>
      </c>
      <c r="D82" s="457">
        <v>-4.9000000000000004</v>
      </c>
      <c r="E82" s="455">
        <f t="shared" si="4"/>
        <v>2.2000000000000002</v>
      </c>
      <c r="F82" s="455">
        <v>-7</v>
      </c>
      <c r="G82" s="455">
        <f t="shared" si="2"/>
        <v>-16</v>
      </c>
      <c r="H82" s="455">
        <v>24.85406915007087</v>
      </c>
      <c r="I82" s="455">
        <f t="shared" si="3"/>
        <v>21.47652377718957</v>
      </c>
    </row>
    <row r="83" spans="1:9" x14ac:dyDescent="0.2">
      <c r="A83" s="453">
        <v>36069</v>
      </c>
      <c r="B83" s="454">
        <v>-6.2</v>
      </c>
      <c r="C83" s="455">
        <f t="shared" si="5"/>
        <v>63.6</v>
      </c>
      <c r="D83" s="457">
        <v>-5.8</v>
      </c>
      <c r="E83" s="455">
        <f t="shared" si="4"/>
        <v>0.6</v>
      </c>
      <c r="F83" s="455">
        <v>-12</v>
      </c>
      <c r="G83" s="455">
        <f t="shared" si="2"/>
        <v>-16.333333333333332</v>
      </c>
      <c r="H83" s="455">
        <v>5.2429555449132579</v>
      </c>
      <c r="I83" s="455">
        <f t="shared" si="3"/>
        <v>17.804693338465501</v>
      </c>
    </row>
    <row r="84" spans="1:9" x14ac:dyDescent="0.2">
      <c r="A84" s="453">
        <v>36100</v>
      </c>
      <c r="B84" s="454">
        <v>-17.899999999999999</v>
      </c>
      <c r="C84" s="455">
        <f t="shared" si="5"/>
        <v>64.2</v>
      </c>
      <c r="D84" s="457">
        <v>-9.6999999999999993</v>
      </c>
      <c r="E84" s="455">
        <f t="shared" si="4"/>
        <v>1</v>
      </c>
      <c r="F84" s="455">
        <v>-8</v>
      </c>
      <c r="G84" s="455">
        <f t="shared" si="2"/>
        <v>-9</v>
      </c>
      <c r="H84" s="455">
        <v>20.860144212600076</v>
      </c>
      <c r="I84" s="455">
        <f t="shared" si="3"/>
        <v>16.985722969194736</v>
      </c>
    </row>
    <row r="85" spans="1:9" x14ac:dyDescent="0.2">
      <c r="A85" s="453">
        <v>36130</v>
      </c>
      <c r="B85" s="454">
        <v>-24.9</v>
      </c>
      <c r="C85" s="455">
        <f t="shared" si="5"/>
        <v>68.7</v>
      </c>
      <c r="D85" s="457">
        <v>-11.8</v>
      </c>
      <c r="E85" s="455">
        <f t="shared" si="4"/>
        <v>-4.9000000000000004</v>
      </c>
      <c r="F85" s="455">
        <v>-26</v>
      </c>
      <c r="G85" s="455">
        <f t="shared" si="2"/>
        <v>-15.333333333333334</v>
      </c>
      <c r="H85" s="455">
        <v>44.907686936273222</v>
      </c>
      <c r="I85" s="455">
        <f t="shared" si="3"/>
        <v>23.670262231262186</v>
      </c>
    </row>
    <row r="86" spans="1:9" x14ac:dyDescent="0.2">
      <c r="A86" s="453">
        <v>36161</v>
      </c>
      <c r="B86" s="454">
        <v>-25.1</v>
      </c>
      <c r="C86" s="455">
        <f t="shared" si="5"/>
        <v>68.400000000000006</v>
      </c>
      <c r="D86" s="457">
        <v>-13.3</v>
      </c>
      <c r="E86" s="455">
        <f t="shared" si="4"/>
        <v>-5.8</v>
      </c>
      <c r="F86" s="455">
        <v>-27</v>
      </c>
      <c r="G86" s="455">
        <f t="shared" si="2"/>
        <v>-20.333333333333332</v>
      </c>
      <c r="H86" s="455">
        <v>9.7130190038926969</v>
      </c>
      <c r="I86" s="455">
        <f t="shared" si="3"/>
        <v>25.160283384255333</v>
      </c>
    </row>
    <row r="87" spans="1:9" x14ac:dyDescent="0.2">
      <c r="A87" s="453">
        <v>36192</v>
      </c>
      <c r="B87" s="454">
        <v>-6.6</v>
      </c>
      <c r="C87" s="455">
        <f t="shared" si="5"/>
        <v>58.1</v>
      </c>
      <c r="D87" s="457">
        <v>-14.6</v>
      </c>
      <c r="E87" s="455">
        <f t="shared" si="4"/>
        <v>-9.6999999999999993</v>
      </c>
      <c r="F87" s="455">
        <v>-47</v>
      </c>
      <c r="G87" s="455">
        <f t="shared" si="2"/>
        <v>-33.333333333333336</v>
      </c>
      <c r="H87" s="455">
        <v>-3.3032276278817818</v>
      </c>
      <c r="I87" s="455">
        <f t="shared" si="3"/>
        <v>17.105826104094714</v>
      </c>
    </row>
    <row r="88" spans="1:9" x14ac:dyDescent="0.2">
      <c r="A88" s="453">
        <v>36220</v>
      </c>
      <c r="B88" s="454">
        <v>9.1999999999999993</v>
      </c>
      <c r="C88" s="455">
        <f t="shared" si="5"/>
        <v>22.8</v>
      </c>
      <c r="D88" s="457">
        <v>-14.8</v>
      </c>
      <c r="E88" s="455">
        <f t="shared" si="4"/>
        <v>-11.8</v>
      </c>
      <c r="F88" s="455">
        <v>-57</v>
      </c>
      <c r="G88" s="455">
        <f t="shared" si="2"/>
        <v>-43.666666666666664</v>
      </c>
      <c r="H88" s="455">
        <v>8.1581057082879198</v>
      </c>
      <c r="I88" s="455">
        <f t="shared" si="3"/>
        <v>4.8559656947662786</v>
      </c>
    </row>
    <row r="89" spans="1:9" x14ac:dyDescent="0.2">
      <c r="A89" s="453">
        <v>36251</v>
      </c>
      <c r="B89" s="454">
        <v>30.3</v>
      </c>
      <c r="C89" s="455">
        <f t="shared" si="5"/>
        <v>-6.2</v>
      </c>
      <c r="D89" s="457">
        <v>-12.3</v>
      </c>
      <c r="E89" s="455">
        <f t="shared" si="4"/>
        <v>-13.3</v>
      </c>
      <c r="F89" s="455">
        <v>-27</v>
      </c>
      <c r="G89" s="455">
        <f t="shared" si="2"/>
        <v>-43.666666666666664</v>
      </c>
      <c r="H89" s="455">
        <v>9.6654215728583921</v>
      </c>
      <c r="I89" s="455">
        <f t="shared" si="3"/>
        <v>4.8400998844215097</v>
      </c>
    </row>
    <row r="90" spans="1:9" x14ac:dyDescent="0.2">
      <c r="A90" s="453">
        <v>36281</v>
      </c>
      <c r="B90" s="454">
        <v>45.1</v>
      </c>
      <c r="C90" s="455">
        <f t="shared" si="5"/>
        <v>-17.899999999999999</v>
      </c>
      <c r="D90" s="457">
        <v>-9.3000000000000007</v>
      </c>
      <c r="E90" s="455">
        <f t="shared" si="4"/>
        <v>-14.6</v>
      </c>
      <c r="F90" s="455">
        <v>-24</v>
      </c>
      <c r="G90" s="455">
        <f t="shared" si="2"/>
        <v>-36</v>
      </c>
      <c r="H90" s="455">
        <v>21.084580312319616</v>
      </c>
      <c r="I90" s="455">
        <f t="shared" si="3"/>
        <v>12.969369197821976</v>
      </c>
    </row>
    <row r="91" spans="1:9" x14ac:dyDescent="0.2">
      <c r="A91" s="453">
        <v>36312</v>
      </c>
      <c r="B91" s="454">
        <v>56.4</v>
      </c>
      <c r="C91" s="455">
        <f t="shared" si="5"/>
        <v>-24.9</v>
      </c>
      <c r="D91" s="457">
        <v>-5.9</v>
      </c>
      <c r="E91" s="455">
        <f t="shared" si="4"/>
        <v>-14.8</v>
      </c>
      <c r="F91" s="455">
        <v>-29</v>
      </c>
      <c r="G91" s="455">
        <f t="shared" si="2"/>
        <v>-26.666666666666668</v>
      </c>
      <c r="H91" s="455">
        <v>9.8667324815977082</v>
      </c>
      <c r="I91" s="455">
        <f t="shared" si="3"/>
        <v>13.538911455591906</v>
      </c>
    </row>
    <row r="92" spans="1:9" x14ac:dyDescent="0.2">
      <c r="A92" s="453">
        <v>36342</v>
      </c>
      <c r="B92" s="454">
        <v>74.3</v>
      </c>
      <c r="C92" s="455">
        <f t="shared" si="5"/>
        <v>-25.1</v>
      </c>
      <c r="D92" s="457">
        <v>-3.9</v>
      </c>
      <c r="E92" s="455">
        <f t="shared" si="4"/>
        <v>-12.3</v>
      </c>
      <c r="F92" s="455">
        <v>-22</v>
      </c>
      <c r="G92" s="455">
        <f t="shared" si="2"/>
        <v>-25</v>
      </c>
      <c r="H92" s="455">
        <v>11.324089457764643</v>
      </c>
      <c r="I92" s="455">
        <f t="shared" si="3"/>
        <v>14.091800750560656</v>
      </c>
    </row>
    <row r="93" spans="1:9" x14ac:dyDescent="0.2">
      <c r="A93" s="453">
        <v>36373</v>
      </c>
      <c r="B93" s="454">
        <v>74</v>
      </c>
      <c r="C93" s="455">
        <f t="shared" si="5"/>
        <v>-6.6</v>
      </c>
      <c r="D93" s="457">
        <v>0.7</v>
      </c>
      <c r="E93" s="455">
        <f t="shared" si="4"/>
        <v>-9.3000000000000007</v>
      </c>
      <c r="F93" s="455">
        <v>-21</v>
      </c>
      <c r="G93" s="455">
        <f t="shared" si="2"/>
        <v>-24</v>
      </c>
      <c r="H93" s="455">
        <v>14.221303138985576</v>
      </c>
      <c r="I93" s="455">
        <f t="shared" si="3"/>
        <v>11.804041692782642</v>
      </c>
    </row>
    <row r="94" spans="1:9" x14ac:dyDescent="0.2">
      <c r="A94" s="453">
        <v>36404</v>
      </c>
      <c r="B94" s="454">
        <v>80.7</v>
      </c>
      <c r="C94" s="455">
        <f t="shared" si="5"/>
        <v>9.1999999999999993</v>
      </c>
      <c r="D94" s="457">
        <v>5.5</v>
      </c>
      <c r="E94" s="455">
        <f t="shared" si="4"/>
        <v>-5.9</v>
      </c>
      <c r="F94" s="455">
        <v>-27</v>
      </c>
      <c r="G94" s="455">
        <f t="shared" si="2"/>
        <v>-23.333333333333332</v>
      </c>
      <c r="H94" s="455">
        <v>9.0878168485083251</v>
      </c>
      <c r="I94" s="455">
        <f t="shared" si="3"/>
        <v>11.544403148419514</v>
      </c>
    </row>
    <row r="95" spans="1:9" x14ac:dyDescent="0.2">
      <c r="A95" s="453">
        <v>36434</v>
      </c>
      <c r="B95" s="454">
        <v>82.4</v>
      </c>
      <c r="C95" s="455">
        <f t="shared" si="5"/>
        <v>30.3</v>
      </c>
      <c r="D95" s="457">
        <v>5.9</v>
      </c>
      <c r="E95" s="455">
        <f t="shared" si="4"/>
        <v>-3.9</v>
      </c>
      <c r="F95" s="455">
        <v>-17</v>
      </c>
      <c r="G95" s="455">
        <f t="shared" si="2"/>
        <v>-21.666666666666668</v>
      </c>
      <c r="H95" s="455">
        <v>18.069685663383538</v>
      </c>
      <c r="I95" s="455">
        <f t="shared" si="3"/>
        <v>13.792935216959146</v>
      </c>
    </row>
    <row r="96" spans="1:9" x14ac:dyDescent="0.2">
      <c r="A96" s="453">
        <v>36465</v>
      </c>
      <c r="B96" s="454">
        <v>84.5</v>
      </c>
      <c r="C96" s="455">
        <f t="shared" si="5"/>
        <v>45.1</v>
      </c>
      <c r="D96" s="457">
        <v>5.9</v>
      </c>
      <c r="E96" s="455">
        <f t="shared" si="4"/>
        <v>0.7</v>
      </c>
      <c r="F96" s="455">
        <v>-21</v>
      </c>
      <c r="G96" s="455">
        <f t="shared" si="2"/>
        <v>-21.666666666666668</v>
      </c>
      <c r="H96" s="455">
        <v>14.886979837800581</v>
      </c>
      <c r="I96" s="455">
        <f t="shared" si="3"/>
        <v>14.014827449897481</v>
      </c>
    </row>
    <row r="97" spans="1:9" x14ac:dyDescent="0.2">
      <c r="A97" s="453">
        <v>36495</v>
      </c>
      <c r="B97" s="454">
        <v>84.4</v>
      </c>
      <c r="C97" s="455">
        <f t="shared" si="5"/>
        <v>56.4</v>
      </c>
      <c r="D97" s="457">
        <v>3</v>
      </c>
      <c r="E97" s="455">
        <f t="shared" si="4"/>
        <v>5.5</v>
      </c>
      <c r="F97" s="455">
        <v>-12</v>
      </c>
      <c r="G97" s="455">
        <f t="shared" si="2"/>
        <v>-16.666666666666668</v>
      </c>
      <c r="H97" s="455">
        <v>21.575783462646413</v>
      </c>
      <c r="I97" s="455">
        <f t="shared" si="3"/>
        <v>18.17748298794351</v>
      </c>
    </row>
    <row r="98" spans="1:9" x14ac:dyDescent="0.2">
      <c r="A98" s="453">
        <v>36526</v>
      </c>
      <c r="B98" s="454">
        <v>89.6</v>
      </c>
      <c r="C98" s="455">
        <f t="shared" si="5"/>
        <v>74.3</v>
      </c>
      <c r="D98" s="457">
        <v>4.8</v>
      </c>
      <c r="E98" s="455">
        <f t="shared" si="4"/>
        <v>5.9</v>
      </c>
      <c r="F98" s="455">
        <v>-15</v>
      </c>
      <c r="G98" s="455">
        <f t="shared" si="2"/>
        <v>-16</v>
      </c>
      <c r="H98" s="455">
        <v>28.557396729585236</v>
      </c>
      <c r="I98" s="455">
        <f t="shared" si="3"/>
        <v>21.67338667667741</v>
      </c>
    </row>
    <row r="99" spans="1:9" x14ac:dyDescent="0.2">
      <c r="A99" s="453">
        <v>36557</v>
      </c>
      <c r="B99" s="454">
        <v>85.5</v>
      </c>
      <c r="C99" s="455">
        <f t="shared" si="5"/>
        <v>74</v>
      </c>
      <c r="D99" s="457">
        <v>5.5</v>
      </c>
      <c r="E99" s="455">
        <f t="shared" si="4"/>
        <v>5.9</v>
      </c>
      <c r="F99" s="455">
        <v>-6</v>
      </c>
      <c r="G99" s="455">
        <f t="shared" si="2"/>
        <v>-11</v>
      </c>
      <c r="H99" s="455">
        <v>41.643427932183073</v>
      </c>
      <c r="I99" s="455">
        <f t="shared" si="3"/>
        <v>30.592202708138242</v>
      </c>
    </row>
    <row r="100" spans="1:9" x14ac:dyDescent="0.2">
      <c r="A100" s="453">
        <v>36586</v>
      </c>
      <c r="B100" s="454">
        <v>83.7</v>
      </c>
      <c r="C100" s="455">
        <f t="shared" si="5"/>
        <v>80.7</v>
      </c>
      <c r="D100" s="457">
        <v>6.7</v>
      </c>
      <c r="E100" s="455">
        <f t="shared" si="4"/>
        <v>3</v>
      </c>
      <c r="F100" s="455">
        <v>-7</v>
      </c>
      <c r="G100" s="455">
        <f t="shared" si="2"/>
        <v>-9.3333333333333339</v>
      </c>
      <c r="H100" s="455">
        <v>29.961479902951794</v>
      </c>
      <c r="I100" s="455">
        <f t="shared" si="3"/>
        <v>33.387434854906701</v>
      </c>
    </row>
    <row r="101" spans="1:9" x14ac:dyDescent="0.2">
      <c r="A101" s="453">
        <v>36617</v>
      </c>
      <c r="B101" s="454">
        <v>83</v>
      </c>
      <c r="C101" s="455">
        <f t="shared" si="5"/>
        <v>82.4</v>
      </c>
      <c r="D101" s="457">
        <v>5.5</v>
      </c>
      <c r="E101" s="455">
        <f t="shared" si="4"/>
        <v>4.8</v>
      </c>
      <c r="F101" s="455">
        <v>-10</v>
      </c>
      <c r="G101" s="455">
        <f t="shared" si="2"/>
        <v>-7.666666666666667</v>
      </c>
      <c r="H101" s="455">
        <v>24.956400649973773</v>
      </c>
      <c r="I101" s="455">
        <f t="shared" si="3"/>
        <v>32.187102828369547</v>
      </c>
    </row>
    <row r="102" spans="1:9" x14ac:dyDescent="0.2">
      <c r="A102" s="453">
        <v>36647</v>
      </c>
      <c r="B102" s="454">
        <v>81</v>
      </c>
      <c r="C102" s="455">
        <f t="shared" si="5"/>
        <v>84.5</v>
      </c>
      <c r="D102" s="457">
        <v>5.6</v>
      </c>
      <c r="E102" s="455">
        <f t="shared" si="4"/>
        <v>5.5</v>
      </c>
      <c r="F102" s="455">
        <v>-9</v>
      </c>
      <c r="G102" s="455">
        <f t="shared" si="2"/>
        <v>-8.6666666666666661</v>
      </c>
      <c r="H102" s="455">
        <v>31.162542992881242</v>
      </c>
      <c r="I102" s="455">
        <f t="shared" si="3"/>
        <v>28.693474515268935</v>
      </c>
    </row>
    <row r="103" spans="1:9" x14ac:dyDescent="0.2">
      <c r="A103" s="453">
        <v>36678</v>
      </c>
      <c r="B103" s="454">
        <v>77.099999999999994</v>
      </c>
      <c r="C103" s="455">
        <f t="shared" si="5"/>
        <v>84.4</v>
      </c>
      <c r="D103" s="457">
        <v>3.7</v>
      </c>
      <c r="E103" s="455">
        <f t="shared" si="4"/>
        <v>6.7</v>
      </c>
      <c r="F103" s="455">
        <v>-7</v>
      </c>
      <c r="G103" s="455">
        <f t="shared" si="2"/>
        <v>-8.6666666666666661</v>
      </c>
      <c r="H103" s="455">
        <v>29.958630524874337</v>
      </c>
      <c r="I103" s="455">
        <f t="shared" si="3"/>
        <v>28.692524722576451</v>
      </c>
    </row>
    <row r="104" spans="1:9" x14ac:dyDescent="0.2">
      <c r="A104" s="453">
        <v>36708</v>
      </c>
      <c r="B104" s="454">
        <v>71.900000000000006</v>
      </c>
      <c r="C104" s="455">
        <f t="shared" si="5"/>
        <v>89.6</v>
      </c>
      <c r="D104" s="457">
        <v>4.0999999999999996</v>
      </c>
      <c r="E104" s="455">
        <f t="shared" si="4"/>
        <v>5.5</v>
      </c>
      <c r="F104" s="455">
        <v>-12</v>
      </c>
      <c r="G104" s="455">
        <f t="shared" si="2"/>
        <v>-9.3333333333333339</v>
      </c>
      <c r="H104" s="455">
        <v>33.495054903800195</v>
      </c>
      <c r="I104" s="455">
        <f t="shared" si="3"/>
        <v>31.538742807185258</v>
      </c>
    </row>
    <row r="105" spans="1:9" x14ac:dyDescent="0.2">
      <c r="A105" s="453">
        <v>36739</v>
      </c>
      <c r="B105" s="454">
        <v>67.7</v>
      </c>
      <c r="C105" s="455">
        <f t="shared" si="5"/>
        <v>85.5</v>
      </c>
      <c r="D105" s="457">
        <v>3.3</v>
      </c>
      <c r="E105" s="455">
        <f t="shared" si="4"/>
        <v>5.6</v>
      </c>
      <c r="F105" s="455">
        <v>-2</v>
      </c>
      <c r="G105" s="455">
        <f t="shared" si="2"/>
        <v>-7</v>
      </c>
      <c r="H105" s="455">
        <v>17.230608004695114</v>
      </c>
      <c r="I105" s="455">
        <f t="shared" si="3"/>
        <v>26.894764477789881</v>
      </c>
    </row>
    <row r="106" spans="1:9" x14ac:dyDescent="0.2">
      <c r="A106" s="453">
        <v>36770</v>
      </c>
      <c r="B106" s="454">
        <v>40.799999999999997</v>
      </c>
      <c r="C106" s="455">
        <f t="shared" si="5"/>
        <v>83.7</v>
      </c>
      <c r="D106" s="457">
        <v>2.8</v>
      </c>
      <c r="E106" s="455">
        <f t="shared" si="4"/>
        <v>3.7</v>
      </c>
      <c r="F106" s="455">
        <v>-10</v>
      </c>
      <c r="G106" s="455">
        <f t="shared" si="2"/>
        <v>-8</v>
      </c>
      <c r="H106" s="455">
        <v>33.110710324697408</v>
      </c>
      <c r="I106" s="455">
        <f t="shared" si="3"/>
        <v>27.945457744397572</v>
      </c>
    </row>
    <row r="107" spans="1:9" x14ac:dyDescent="0.2">
      <c r="A107" s="453">
        <v>36800</v>
      </c>
      <c r="B107" s="454">
        <v>20.399999999999999</v>
      </c>
      <c r="C107" s="455">
        <f t="shared" si="5"/>
        <v>83</v>
      </c>
      <c r="D107" s="457">
        <v>3.7</v>
      </c>
      <c r="E107" s="455">
        <f t="shared" si="4"/>
        <v>4.0999999999999996</v>
      </c>
      <c r="F107" s="455">
        <v>-10</v>
      </c>
      <c r="G107" s="455">
        <f t="shared" si="2"/>
        <v>-7.333333333333333</v>
      </c>
      <c r="H107" s="455">
        <v>37.589701025213202</v>
      </c>
      <c r="I107" s="455">
        <f t="shared" si="3"/>
        <v>29.310339784868574</v>
      </c>
    </row>
    <row r="108" spans="1:9" x14ac:dyDescent="0.2">
      <c r="A108" s="453">
        <v>36831</v>
      </c>
      <c r="B108" s="454">
        <v>8.6999999999999993</v>
      </c>
      <c r="C108" s="455">
        <f t="shared" si="5"/>
        <v>81</v>
      </c>
      <c r="D108" s="457">
        <v>-0.8</v>
      </c>
      <c r="E108" s="455">
        <f t="shared" si="4"/>
        <v>3.3</v>
      </c>
      <c r="F108" s="455">
        <v>-10</v>
      </c>
      <c r="G108" s="455">
        <f t="shared" si="2"/>
        <v>-10</v>
      </c>
      <c r="H108" s="455">
        <v>30.060485733214591</v>
      </c>
      <c r="I108" s="455">
        <f t="shared" si="3"/>
        <v>33.586965694375067</v>
      </c>
    </row>
    <row r="109" spans="1:9" x14ac:dyDescent="0.2">
      <c r="A109" s="453">
        <v>36861</v>
      </c>
      <c r="B109" s="454">
        <v>-0.1</v>
      </c>
      <c r="C109" s="455">
        <f t="shared" si="5"/>
        <v>77.099999999999994</v>
      </c>
      <c r="D109" s="457">
        <v>-6.1</v>
      </c>
      <c r="E109" s="455">
        <f t="shared" si="4"/>
        <v>2.8</v>
      </c>
      <c r="F109" s="455">
        <v>-14</v>
      </c>
      <c r="G109" s="455">
        <f t="shared" si="2"/>
        <v>-11.333333333333334</v>
      </c>
      <c r="H109" s="455">
        <v>17.466240458792754</v>
      </c>
      <c r="I109" s="455">
        <f t="shared" si="3"/>
        <v>28.372142405740181</v>
      </c>
    </row>
    <row r="110" spans="1:9" x14ac:dyDescent="0.2">
      <c r="A110" s="453">
        <v>36892</v>
      </c>
      <c r="B110" s="454">
        <v>-4.4000000000000004</v>
      </c>
      <c r="C110" s="455">
        <f t="shared" si="5"/>
        <v>71.900000000000006</v>
      </c>
      <c r="D110" s="457">
        <v>-6.9</v>
      </c>
      <c r="E110" s="455">
        <f t="shared" si="4"/>
        <v>3.7</v>
      </c>
      <c r="F110" s="455">
        <v>2</v>
      </c>
      <c r="G110" s="455">
        <f t="shared" si="2"/>
        <v>-7.333333333333333</v>
      </c>
      <c r="H110" s="455">
        <v>41.144538864540465</v>
      </c>
      <c r="I110" s="455">
        <f t="shared" si="3"/>
        <v>29.557088352182603</v>
      </c>
    </row>
    <row r="111" spans="1:9" x14ac:dyDescent="0.2">
      <c r="A111" s="453">
        <v>36923</v>
      </c>
      <c r="B111" s="454">
        <v>-6.1</v>
      </c>
      <c r="C111" s="455">
        <f t="shared" si="5"/>
        <v>67.7</v>
      </c>
      <c r="D111" s="457">
        <v>-7.6</v>
      </c>
      <c r="E111" s="455">
        <f t="shared" si="4"/>
        <v>-0.8</v>
      </c>
      <c r="F111" s="455">
        <v>-10</v>
      </c>
      <c r="G111" s="455">
        <f t="shared" si="2"/>
        <v>-7.333333333333333</v>
      </c>
      <c r="H111" s="455">
        <v>18.657245976633988</v>
      </c>
      <c r="I111" s="455">
        <f t="shared" si="3"/>
        <v>25.756008433322403</v>
      </c>
    </row>
    <row r="112" spans="1:9" x14ac:dyDescent="0.2">
      <c r="A112" s="453">
        <v>36951</v>
      </c>
      <c r="B112" s="454">
        <v>-10.4</v>
      </c>
      <c r="C112" s="455">
        <f t="shared" si="5"/>
        <v>40.799999999999997</v>
      </c>
      <c r="D112" s="457">
        <v>-9.1999999999999993</v>
      </c>
      <c r="E112" s="455">
        <f t="shared" si="4"/>
        <v>-6.1</v>
      </c>
      <c r="F112" s="455">
        <v>-2</v>
      </c>
      <c r="G112" s="455">
        <f t="shared" si="2"/>
        <v>-3.3333333333333335</v>
      </c>
      <c r="H112" s="455">
        <v>12.676234998359021</v>
      </c>
      <c r="I112" s="455">
        <f t="shared" si="3"/>
        <v>24.159339946511157</v>
      </c>
    </row>
    <row r="113" spans="1:9" x14ac:dyDescent="0.2">
      <c r="A113" s="453">
        <v>36982</v>
      </c>
      <c r="B113" s="454">
        <v>-4.5</v>
      </c>
      <c r="C113" s="455">
        <f t="shared" si="5"/>
        <v>20.399999999999999</v>
      </c>
      <c r="D113" s="457">
        <v>-11.9</v>
      </c>
      <c r="E113" s="455">
        <f t="shared" si="4"/>
        <v>-6.9</v>
      </c>
      <c r="F113" s="455">
        <v>-6</v>
      </c>
      <c r="G113" s="455">
        <f t="shared" si="2"/>
        <v>-6</v>
      </c>
      <c r="H113" s="455">
        <v>21.80082367075866</v>
      </c>
      <c r="I113" s="455">
        <f t="shared" si="3"/>
        <v>17.711434881917224</v>
      </c>
    </row>
    <row r="114" spans="1:9" x14ac:dyDescent="0.2">
      <c r="A114" s="453">
        <v>37012</v>
      </c>
      <c r="B114" s="454">
        <v>-4.3</v>
      </c>
      <c r="C114" s="455">
        <f t="shared" si="5"/>
        <v>8.6999999999999993</v>
      </c>
      <c r="D114" s="457">
        <v>-14.6</v>
      </c>
      <c r="E114" s="455">
        <f t="shared" si="4"/>
        <v>-7.6</v>
      </c>
      <c r="F114" s="455">
        <v>7</v>
      </c>
      <c r="G114" s="455">
        <f t="shared" si="2"/>
        <v>-0.33333333333333331</v>
      </c>
      <c r="H114" s="455">
        <v>15.996058193221245</v>
      </c>
      <c r="I114" s="455">
        <f t="shared" si="3"/>
        <v>16.824372287446309</v>
      </c>
    </row>
    <row r="115" spans="1:9" x14ac:dyDescent="0.2">
      <c r="A115" s="453">
        <v>37043</v>
      </c>
      <c r="B115" s="454">
        <v>-8.1</v>
      </c>
      <c r="C115" s="455">
        <f t="shared" si="5"/>
        <v>-0.1</v>
      </c>
      <c r="D115" s="457">
        <v>-16.899999999999999</v>
      </c>
      <c r="E115" s="455">
        <f t="shared" si="4"/>
        <v>-9.1999999999999993</v>
      </c>
      <c r="F115" s="455">
        <v>11</v>
      </c>
      <c r="G115" s="455">
        <f t="shared" si="2"/>
        <v>4</v>
      </c>
      <c r="H115" s="455">
        <v>11.044976379462994</v>
      </c>
      <c r="I115" s="455">
        <f t="shared" si="3"/>
        <v>16.280619414480967</v>
      </c>
    </row>
    <row r="116" spans="1:9" x14ac:dyDescent="0.2">
      <c r="A116" s="453">
        <v>37073</v>
      </c>
      <c r="B116" s="454">
        <v>-1.9</v>
      </c>
      <c r="C116" s="455">
        <f t="shared" si="5"/>
        <v>-4.4000000000000004</v>
      </c>
      <c r="D116" s="457">
        <v>-13.8</v>
      </c>
      <c r="E116" s="455">
        <f t="shared" si="4"/>
        <v>-11.9</v>
      </c>
      <c r="F116" s="455">
        <v>-9</v>
      </c>
      <c r="G116" s="455">
        <f t="shared" si="2"/>
        <v>3</v>
      </c>
      <c r="H116" s="455">
        <v>10.87747535698162</v>
      </c>
      <c r="I116" s="455">
        <f t="shared" si="3"/>
        <v>12.639503309888619</v>
      </c>
    </row>
    <row r="117" spans="1:9" x14ac:dyDescent="0.2">
      <c r="A117" s="453">
        <v>37104</v>
      </c>
      <c r="B117" s="454">
        <v>11.4</v>
      </c>
      <c r="C117" s="455">
        <f t="shared" si="5"/>
        <v>-6.1</v>
      </c>
      <c r="D117" s="457">
        <v>-12.2</v>
      </c>
      <c r="E117" s="455">
        <f t="shared" si="4"/>
        <v>-14.6</v>
      </c>
      <c r="F117" s="455">
        <v>-1</v>
      </c>
      <c r="G117" s="455">
        <f t="shared" si="2"/>
        <v>0.33333333333333331</v>
      </c>
      <c r="H117" s="455">
        <v>13.552811314792464</v>
      </c>
      <c r="I117" s="455">
        <f t="shared" si="3"/>
        <v>11.825087683745693</v>
      </c>
    </row>
    <row r="118" spans="1:9" x14ac:dyDescent="0.2">
      <c r="A118" s="453">
        <v>37135</v>
      </c>
      <c r="B118" s="454">
        <v>13.7</v>
      </c>
      <c r="C118" s="455">
        <f t="shared" si="5"/>
        <v>-10.4</v>
      </c>
      <c r="D118" s="457">
        <v>-20.100000000000001</v>
      </c>
      <c r="E118" s="455">
        <f t="shared" si="4"/>
        <v>-16.899999999999999</v>
      </c>
      <c r="F118" s="455">
        <v>-7</v>
      </c>
      <c r="G118" s="455">
        <f t="shared" si="2"/>
        <v>-5.666666666666667</v>
      </c>
      <c r="H118" s="455">
        <v>6.7456505482540621</v>
      </c>
      <c r="I118" s="455">
        <f t="shared" si="3"/>
        <v>10.391979073342716</v>
      </c>
    </row>
    <row r="119" spans="1:9" x14ac:dyDescent="0.2">
      <c r="A119" s="453">
        <v>37165</v>
      </c>
      <c r="B119" s="454">
        <v>9.8000000000000007</v>
      </c>
      <c r="C119" s="455">
        <f t="shared" si="5"/>
        <v>-4.5</v>
      </c>
      <c r="D119" s="457">
        <v>-20.6</v>
      </c>
      <c r="E119" s="455">
        <f t="shared" si="4"/>
        <v>-13.8</v>
      </c>
      <c r="F119" s="455">
        <v>-8</v>
      </c>
      <c r="G119" s="455">
        <f t="shared" si="2"/>
        <v>-5.333333333333333</v>
      </c>
      <c r="H119" s="455">
        <v>2.2107489699332348</v>
      </c>
      <c r="I119" s="455">
        <f t="shared" si="3"/>
        <v>7.5030702776599201</v>
      </c>
    </row>
    <row r="120" spans="1:9" x14ac:dyDescent="0.2">
      <c r="A120" s="453">
        <v>37196</v>
      </c>
      <c r="B120" s="454">
        <v>13.1</v>
      </c>
      <c r="C120" s="455">
        <f t="shared" si="5"/>
        <v>-4.3</v>
      </c>
      <c r="D120" s="457">
        <v>-20</v>
      </c>
      <c r="E120" s="455">
        <f t="shared" si="4"/>
        <v>-12.2</v>
      </c>
      <c r="F120" s="455">
        <v>-15</v>
      </c>
      <c r="G120" s="455">
        <f t="shared" si="2"/>
        <v>-10</v>
      </c>
      <c r="H120" s="455">
        <v>-0.53093573182812293</v>
      </c>
      <c r="I120" s="455">
        <f t="shared" si="3"/>
        <v>2.8084879287863913</v>
      </c>
    </row>
    <row r="121" spans="1:9" x14ac:dyDescent="0.2">
      <c r="A121" s="453">
        <v>37226</v>
      </c>
      <c r="B121" s="454">
        <v>25.8</v>
      </c>
      <c r="C121" s="455">
        <f t="shared" si="5"/>
        <v>-8.1</v>
      </c>
      <c r="D121" s="457">
        <v>-19.2</v>
      </c>
      <c r="E121" s="455">
        <f t="shared" si="4"/>
        <v>-20.100000000000001</v>
      </c>
      <c r="F121" s="455">
        <v>-12</v>
      </c>
      <c r="G121" s="455">
        <f t="shared" si="2"/>
        <v>-11.666666666666666</v>
      </c>
      <c r="H121" s="455">
        <v>-3.3708366717479947</v>
      </c>
      <c r="I121" s="455">
        <f t="shared" si="3"/>
        <v>-0.56367447788096092</v>
      </c>
    </row>
    <row r="122" spans="1:9" x14ac:dyDescent="0.2">
      <c r="A122" s="453">
        <v>37257</v>
      </c>
      <c r="B122" s="454">
        <v>35.9</v>
      </c>
      <c r="C122" s="455">
        <f t="shared" si="5"/>
        <v>-1.9</v>
      </c>
      <c r="D122" s="457">
        <v>-16.5</v>
      </c>
      <c r="E122" s="455">
        <f t="shared" si="4"/>
        <v>-20.6</v>
      </c>
      <c r="F122" s="455">
        <v>-18</v>
      </c>
      <c r="G122" s="455">
        <f t="shared" si="2"/>
        <v>-15</v>
      </c>
      <c r="H122" s="455">
        <v>-6.4898962004752576</v>
      </c>
      <c r="I122" s="455">
        <f t="shared" si="3"/>
        <v>-3.4638895346837919</v>
      </c>
    </row>
    <row r="123" spans="1:9" x14ac:dyDescent="0.2">
      <c r="A123" s="453">
        <v>37288</v>
      </c>
      <c r="B123" s="454">
        <v>50.2</v>
      </c>
      <c r="C123" s="455">
        <f t="shared" si="5"/>
        <v>11.4</v>
      </c>
      <c r="D123" s="457">
        <v>-11.2</v>
      </c>
      <c r="E123" s="455">
        <f t="shared" si="4"/>
        <v>-20</v>
      </c>
      <c r="F123" s="455">
        <v>4</v>
      </c>
      <c r="G123" s="455">
        <f t="shared" si="2"/>
        <v>-8.6666666666666661</v>
      </c>
      <c r="H123" s="455">
        <v>-1.527133103148671</v>
      </c>
      <c r="I123" s="455">
        <f t="shared" si="3"/>
        <v>-3.7959553251239746</v>
      </c>
    </row>
    <row r="124" spans="1:9" x14ac:dyDescent="0.2">
      <c r="A124" s="453">
        <v>37316</v>
      </c>
      <c r="B124" s="454">
        <v>71.2</v>
      </c>
      <c r="C124" s="455">
        <f t="shared" si="5"/>
        <v>13.7</v>
      </c>
      <c r="D124" s="457">
        <v>-2.8</v>
      </c>
      <c r="E124" s="455">
        <f t="shared" si="4"/>
        <v>-19.2</v>
      </c>
      <c r="F124" s="455">
        <v>1</v>
      </c>
      <c r="G124" s="455">
        <f t="shared" si="2"/>
        <v>-4.333333333333333</v>
      </c>
      <c r="H124" s="455">
        <v>-3.1286992091705912</v>
      </c>
      <c r="I124" s="455">
        <f t="shared" si="3"/>
        <v>-3.7152428375981734</v>
      </c>
    </row>
    <row r="125" spans="1:9" x14ac:dyDescent="0.2">
      <c r="A125" s="453">
        <v>37347</v>
      </c>
      <c r="B125" s="454">
        <v>70.599999999999994</v>
      </c>
      <c r="C125" s="455">
        <f t="shared" si="5"/>
        <v>9.8000000000000007</v>
      </c>
      <c r="D125" s="457">
        <v>-2.8</v>
      </c>
      <c r="E125" s="455">
        <f t="shared" si="4"/>
        <v>-16.5</v>
      </c>
      <c r="F125" s="455">
        <v>-7</v>
      </c>
      <c r="G125" s="455">
        <f t="shared" si="2"/>
        <v>-0.66666666666666663</v>
      </c>
      <c r="H125" s="455">
        <v>7.2046646711392555</v>
      </c>
      <c r="I125" s="455">
        <f t="shared" si="3"/>
        <v>0.84961078627333109</v>
      </c>
    </row>
    <row r="126" spans="1:9" x14ac:dyDescent="0.2">
      <c r="A126" s="453">
        <v>37377</v>
      </c>
      <c r="B126" s="454">
        <v>66.3</v>
      </c>
      <c r="C126" s="455">
        <f t="shared" si="5"/>
        <v>13.1</v>
      </c>
      <c r="D126" s="457">
        <v>0.9</v>
      </c>
      <c r="E126" s="455">
        <f t="shared" si="4"/>
        <v>-11.2</v>
      </c>
      <c r="F126" s="455">
        <v>-11</v>
      </c>
      <c r="G126" s="455">
        <f t="shared" si="2"/>
        <v>-5.666666666666667</v>
      </c>
      <c r="H126" s="455">
        <v>-5.2956237794595751</v>
      </c>
      <c r="I126" s="455">
        <f t="shared" si="3"/>
        <v>-0.40655277249697025</v>
      </c>
    </row>
    <row r="127" spans="1:9" x14ac:dyDescent="0.2">
      <c r="A127" s="453">
        <v>37408</v>
      </c>
      <c r="B127" s="454">
        <v>69.599999999999994</v>
      </c>
      <c r="C127" s="455">
        <f t="shared" si="5"/>
        <v>25.8</v>
      </c>
      <c r="D127" s="457">
        <v>-1.7</v>
      </c>
      <c r="E127" s="455">
        <f t="shared" si="4"/>
        <v>-2.8</v>
      </c>
      <c r="F127" s="455">
        <v>-10</v>
      </c>
      <c r="G127" s="455">
        <f t="shared" si="2"/>
        <v>-9.3333333333333339</v>
      </c>
      <c r="H127" s="455">
        <v>7.7006133404808708</v>
      </c>
      <c r="I127" s="455">
        <f t="shared" si="3"/>
        <v>3.2032180773868504</v>
      </c>
    </row>
    <row r="128" spans="1:9" x14ac:dyDescent="0.2">
      <c r="A128" s="453">
        <v>37438</v>
      </c>
      <c r="B128" s="454">
        <v>69.099999999999994</v>
      </c>
      <c r="C128" s="455">
        <f t="shared" si="5"/>
        <v>35.9</v>
      </c>
      <c r="D128" s="457">
        <v>-4.5</v>
      </c>
      <c r="E128" s="455">
        <f t="shared" si="4"/>
        <v>-2.8</v>
      </c>
      <c r="F128" s="455">
        <v>-8</v>
      </c>
      <c r="G128" s="455">
        <f t="shared" ref="G128:G193" si="6">AVERAGE(F126:F128)</f>
        <v>-9.6666666666666661</v>
      </c>
      <c r="H128" s="455">
        <v>16.597642824826949</v>
      </c>
      <c r="I128" s="455">
        <f t="shared" ref="I128:I181" si="7">AVERAGE(H126:H128)</f>
        <v>6.3342107952827478</v>
      </c>
    </row>
    <row r="129" spans="1:9" x14ac:dyDescent="0.2">
      <c r="A129" s="453">
        <v>37469</v>
      </c>
      <c r="B129" s="454">
        <v>43.4</v>
      </c>
      <c r="C129" s="455">
        <f t="shared" si="5"/>
        <v>50.2</v>
      </c>
      <c r="D129" s="457">
        <v>-5.6</v>
      </c>
      <c r="E129" s="455">
        <f t="shared" si="4"/>
        <v>0.9</v>
      </c>
      <c r="F129" s="455">
        <v>-7</v>
      </c>
      <c r="G129" s="455">
        <f t="shared" si="6"/>
        <v>-8.3333333333333339</v>
      </c>
      <c r="H129" s="455">
        <v>13.078766320523428</v>
      </c>
      <c r="I129" s="455">
        <f t="shared" si="7"/>
        <v>12.459007495277083</v>
      </c>
    </row>
    <row r="130" spans="1:9" x14ac:dyDescent="0.2">
      <c r="A130" s="453">
        <v>37500</v>
      </c>
      <c r="B130" s="454">
        <v>39.5</v>
      </c>
      <c r="C130" s="455">
        <f t="shared" si="5"/>
        <v>71.2</v>
      </c>
      <c r="D130" s="457">
        <v>-7.1</v>
      </c>
      <c r="E130" s="455">
        <f t="shared" si="4"/>
        <v>-1.7</v>
      </c>
      <c r="F130" s="455">
        <v>-7</v>
      </c>
      <c r="G130" s="455">
        <f t="shared" si="6"/>
        <v>-7.333333333333333</v>
      </c>
      <c r="H130" s="455">
        <v>11.247145257864275</v>
      </c>
      <c r="I130" s="455">
        <f t="shared" si="7"/>
        <v>13.641184801071551</v>
      </c>
    </row>
    <row r="131" spans="1:9" x14ac:dyDescent="0.2">
      <c r="A131" s="453">
        <v>37530</v>
      </c>
      <c r="B131" s="454">
        <v>23.4</v>
      </c>
      <c r="C131" s="455">
        <f t="shared" si="5"/>
        <v>70.599999999999994</v>
      </c>
      <c r="D131" s="457">
        <v>-8.1999999999999993</v>
      </c>
      <c r="E131" s="455">
        <f t="shared" si="4"/>
        <v>-4.5</v>
      </c>
      <c r="F131" s="455">
        <v>-6</v>
      </c>
      <c r="G131" s="455">
        <f t="shared" si="6"/>
        <v>-6.666666666666667</v>
      </c>
      <c r="H131" s="455">
        <v>8.7108450313635899</v>
      </c>
      <c r="I131" s="455">
        <f t="shared" si="7"/>
        <v>11.012252203250432</v>
      </c>
    </row>
    <row r="132" spans="1:9" x14ac:dyDescent="0.2">
      <c r="A132" s="453">
        <v>37561</v>
      </c>
      <c r="B132" s="454">
        <v>4.2</v>
      </c>
      <c r="C132" s="455">
        <f t="shared" si="5"/>
        <v>66.3</v>
      </c>
      <c r="D132" s="457">
        <v>-15.7</v>
      </c>
      <c r="E132" s="455">
        <f t="shared" si="4"/>
        <v>-5.6</v>
      </c>
      <c r="F132" s="455">
        <v>-3</v>
      </c>
      <c r="G132" s="455">
        <f t="shared" si="6"/>
        <v>-5.333333333333333</v>
      </c>
      <c r="H132" s="455">
        <v>11.805797706573841</v>
      </c>
      <c r="I132" s="455">
        <f t="shared" si="7"/>
        <v>10.587929331933902</v>
      </c>
    </row>
    <row r="133" spans="1:9" x14ac:dyDescent="0.2">
      <c r="A133" s="453">
        <v>37591</v>
      </c>
      <c r="B133" s="454">
        <v>0.6</v>
      </c>
      <c r="C133" s="455">
        <f t="shared" si="5"/>
        <v>69.599999999999994</v>
      </c>
      <c r="D133" s="457">
        <v>-14.6</v>
      </c>
      <c r="E133" s="455">
        <f t="shared" ref="E133:E198" si="8">D130</f>
        <v>-7.1</v>
      </c>
      <c r="F133" s="455">
        <v>1</v>
      </c>
      <c r="G133" s="455">
        <f t="shared" si="6"/>
        <v>-2.6666666666666665</v>
      </c>
      <c r="H133" s="455">
        <v>22.114184824399331</v>
      </c>
      <c r="I133" s="455">
        <f t="shared" si="7"/>
        <v>14.210275854112254</v>
      </c>
    </row>
    <row r="134" spans="1:9" x14ac:dyDescent="0.2">
      <c r="A134" s="453">
        <v>37622</v>
      </c>
      <c r="B134" s="454">
        <v>14</v>
      </c>
      <c r="C134" s="455">
        <f t="shared" si="5"/>
        <v>69.099999999999994</v>
      </c>
      <c r="D134" s="457">
        <v>-15.7</v>
      </c>
      <c r="E134" s="455">
        <f t="shared" si="8"/>
        <v>-8.1999999999999993</v>
      </c>
      <c r="F134" s="455">
        <v>-21</v>
      </c>
      <c r="G134" s="455">
        <f t="shared" si="6"/>
        <v>-7.666666666666667</v>
      </c>
      <c r="H134" s="455">
        <v>20.361486487553009</v>
      </c>
      <c r="I134" s="455">
        <f t="shared" si="7"/>
        <v>18.093823006175395</v>
      </c>
    </row>
    <row r="135" spans="1:9" x14ac:dyDescent="0.2">
      <c r="A135" s="453">
        <v>37653</v>
      </c>
      <c r="B135" s="454">
        <v>15</v>
      </c>
      <c r="C135" s="455">
        <f t="shared" si="5"/>
        <v>43.4</v>
      </c>
      <c r="D135" s="457">
        <v>-16.2</v>
      </c>
      <c r="E135" s="455">
        <f t="shared" si="8"/>
        <v>-15.7</v>
      </c>
      <c r="F135" s="455">
        <v>-16</v>
      </c>
      <c r="G135" s="455">
        <f t="shared" si="6"/>
        <v>-12</v>
      </c>
      <c r="H135" s="455">
        <v>22.10803455552653</v>
      </c>
      <c r="I135" s="455">
        <f t="shared" si="7"/>
        <v>21.527901955826291</v>
      </c>
    </row>
    <row r="136" spans="1:9" x14ac:dyDescent="0.2">
      <c r="A136" s="453">
        <v>37681</v>
      </c>
      <c r="B136" s="454">
        <v>17.7</v>
      </c>
      <c r="C136" s="455">
        <f t="shared" ref="C136:C201" si="9">B130</f>
        <v>39.5</v>
      </c>
      <c r="D136" s="457">
        <v>-16.5</v>
      </c>
      <c r="E136" s="455">
        <f t="shared" si="8"/>
        <v>-14.6</v>
      </c>
      <c r="F136" s="455">
        <v>-18</v>
      </c>
      <c r="G136" s="455">
        <f t="shared" si="6"/>
        <v>-18.333333333333332</v>
      </c>
      <c r="H136" s="455">
        <v>25.560192807745068</v>
      </c>
      <c r="I136" s="455">
        <f t="shared" si="7"/>
        <v>22.676571283608201</v>
      </c>
    </row>
    <row r="137" spans="1:9" x14ac:dyDescent="0.2">
      <c r="A137" s="453">
        <v>37712</v>
      </c>
      <c r="B137" s="454">
        <v>18.399999999999999</v>
      </c>
      <c r="C137" s="455">
        <f t="shared" si="9"/>
        <v>23.4</v>
      </c>
      <c r="D137" s="457">
        <v>-17.100000000000001</v>
      </c>
      <c r="E137" s="455">
        <f t="shared" si="8"/>
        <v>-15.7</v>
      </c>
      <c r="F137" s="455">
        <v>-12</v>
      </c>
      <c r="G137" s="455">
        <f t="shared" si="6"/>
        <v>-15.333333333333334</v>
      </c>
      <c r="H137" s="455">
        <v>13.414838214200202</v>
      </c>
      <c r="I137" s="455">
        <f t="shared" si="7"/>
        <v>20.361021859157265</v>
      </c>
    </row>
    <row r="138" spans="1:9" x14ac:dyDescent="0.2">
      <c r="A138" s="453">
        <v>37742</v>
      </c>
      <c r="B138" s="454">
        <v>18.7</v>
      </c>
      <c r="C138" s="455">
        <f t="shared" si="9"/>
        <v>4.2</v>
      </c>
      <c r="D138" s="457">
        <v>-14.8</v>
      </c>
      <c r="E138" s="455">
        <f t="shared" si="8"/>
        <v>-16.2</v>
      </c>
      <c r="F138" s="455">
        <v>-15</v>
      </c>
      <c r="G138" s="455">
        <f t="shared" si="6"/>
        <v>-15</v>
      </c>
      <c r="H138" s="455">
        <v>32.345509575809871</v>
      </c>
      <c r="I138" s="455">
        <f t="shared" si="7"/>
        <v>23.773513532585046</v>
      </c>
    </row>
    <row r="139" spans="1:9" x14ac:dyDescent="0.2">
      <c r="A139" s="453">
        <v>37773</v>
      </c>
      <c r="B139" s="454">
        <v>21.3</v>
      </c>
      <c r="C139" s="455">
        <f t="shared" si="9"/>
        <v>0.6</v>
      </c>
      <c r="D139" s="457">
        <v>-9.4</v>
      </c>
      <c r="E139" s="455">
        <f t="shared" si="8"/>
        <v>-16.5</v>
      </c>
      <c r="F139" s="455">
        <v>-27</v>
      </c>
      <c r="G139" s="455">
        <f t="shared" si="6"/>
        <v>-18</v>
      </c>
      <c r="H139" s="455">
        <v>19.829507788597596</v>
      </c>
      <c r="I139" s="455">
        <f t="shared" si="7"/>
        <v>21.863285192869224</v>
      </c>
    </row>
    <row r="140" spans="1:9" x14ac:dyDescent="0.2">
      <c r="A140" s="453">
        <v>37803</v>
      </c>
      <c r="B140" s="454">
        <v>41.9</v>
      </c>
      <c r="C140" s="455">
        <f t="shared" si="9"/>
        <v>14</v>
      </c>
      <c r="D140" s="457">
        <v>-6.3</v>
      </c>
      <c r="E140" s="455">
        <f t="shared" si="8"/>
        <v>-17.100000000000001</v>
      </c>
      <c r="F140" s="455">
        <v>-17</v>
      </c>
      <c r="G140" s="455">
        <f t="shared" si="6"/>
        <v>-19.666666666666668</v>
      </c>
      <c r="H140" s="455">
        <v>16.517508732671104</v>
      </c>
      <c r="I140" s="455">
        <f t="shared" si="7"/>
        <v>22.89750869902619</v>
      </c>
    </row>
    <row r="141" spans="1:9" x14ac:dyDescent="0.2">
      <c r="A141" s="453">
        <v>37834</v>
      </c>
      <c r="B141" s="454">
        <v>52.5</v>
      </c>
      <c r="C141" s="455">
        <f t="shared" si="9"/>
        <v>15</v>
      </c>
      <c r="D141" s="457">
        <v>-1.2</v>
      </c>
      <c r="E141" s="455">
        <f t="shared" si="8"/>
        <v>-14.8</v>
      </c>
      <c r="F141" s="455">
        <v>-19</v>
      </c>
      <c r="G141" s="455">
        <f t="shared" si="6"/>
        <v>-21</v>
      </c>
      <c r="H141" s="455">
        <v>23.71028539381453</v>
      </c>
      <c r="I141" s="455">
        <f t="shared" si="7"/>
        <v>20.019100638361078</v>
      </c>
    </row>
    <row r="142" spans="1:9" x14ac:dyDescent="0.2">
      <c r="A142" s="453">
        <v>37865</v>
      </c>
      <c r="B142" s="454">
        <v>60.9</v>
      </c>
      <c r="C142" s="455">
        <f t="shared" si="9"/>
        <v>17.7</v>
      </c>
      <c r="D142" s="457">
        <v>2.2999999999999998</v>
      </c>
      <c r="E142" s="455">
        <f t="shared" si="8"/>
        <v>-9.4</v>
      </c>
      <c r="F142" s="455">
        <v>-23</v>
      </c>
      <c r="G142" s="455">
        <f t="shared" si="6"/>
        <v>-19.666666666666668</v>
      </c>
      <c r="H142" s="455">
        <v>22.161849672805815</v>
      </c>
      <c r="I142" s="455">
        <f t="shared" si="7"/>
        <v>20.796547933097148</v>
      </c>
    </row>
    <row r="143" spans="1:9" x14ac:dyDescent="0.2">
      <c r="A143" s="453">
        <v>37895</v>
      </c>
      <c r="B143" s="454">
        <v>60.3</v>
      </c>
      <c r="C143" s="455">
        <f t="shared" si="9"/>
        <v>18.399999999999999</v>
      </c>
      <c r="D143" s="457">
        <v>8.1</v>
      </c>
      <c r="E143" s="455">
        <f t="shared" si="8"/>
        <v>-6.3</v>
      </c>
      <c r="F143" s="455">
        <v>-18</v>
      </c>
      <c r="G143" s="455">
        <f t="shared" si="6"/>
        <v>-20</v>
      </c>
      <c r="H143" s="455">
        <v>25.018073816855519</v>
      </c>
      <c r="I143" s="455">
        <f t="shared" si="7"/>
        <v>23.630069627825289</v>
      </c>
    </row>
    <row r="144" spans="1:9" x14ac:dyDescent="0.2">
      <c r="A144" s="453">
        <v>37926</v>
      </c>
      <c r="B144" s="454">
        <v>67.2</v>
      </c>
      <c r="C144" s="455">
        <f t="shared" si="9"/>
        <v>18.7</v>
      </c>
      <c r="D144" s="457">
        <v>9.6</v>
      </c>
      <c r="E144" s="455">
        <f t="shared" si="8"/>
        <v>-1.2</v>
      </c>
      <c r="F144" s="455">
        <v>-9</v>
      </c>
      <c r="G144" s="455">
        <f t="shared" si="6"/>
        <v>-16.666666666666668</v>
      </c>
      <c r="H144" s="455">
        <v>25.582356214975022</v>
      </c>
      <c r="I144" s="455">
        <f t="shared" si="7"/>
        <v>24.254093234878784</v>
      </c>
    </row>
    <row r="145" spans="1:9" x14ac:dyDescent="0.2">
      <c r="A145" s="453">
        <v>37956</v>
      </c>
      <c r="B145" s="454">
        <v>73.400000000000006</v>
      </c>
      <c r="C145" s="455">
        <f t="shared" si="9"/>
        <v>21.3</v>
      </c>
      <c r="D145" s="457">
        <v>9.8000000000000007</v>
      </c>
      <c r="E145" s="455">
        <f t="shared" si="8"/>
        <v>2.2999999999999998</v>
      </c>
      <c r="F145" s="455">
        <v>-9</v>
      </c>
      <c r="G145" s="455">
        <f t="shared" si="6"/>
        <v>-12</v>
      </c>
      <c r="H145" s="455">
        <v>32.257030882524646</v>
      </c>
      <c r="I145" s="455">
        <f t="shared" si="7"/>
        <v>27.619153638118394</v>
      </c>
    </row>
    <row r="146" spans="1:9" x14ac:dyDescent="0.2">
      <c r="A146" s="453">
        <v>37987</v>
      </c>
      <c r="B146" s="454">
        <v>72.900000000000006</v>
      </c>
      <c r="C146" s="455">
        <f t="shared" si="9"/>
        <v>41.9</v>
      </c>
      <c r="D146" s="457">
        <v>8.6999999999999993</v>
      </c>
      <c r="E146" s="455">
        <f t="shared" si="8"/>
        <v>8.1</v>
      </c>
      <c r="F146" s="455">
        <v>-7</v>
      </c>
      <c r="G146" s="455">
        <f t="shared" si="6"/>
        <v>-8.3333333333333339</v>
      </c>
      <c r="H146" s="455">
        <v>11.136926637723079</v>
      </c>
      <c r="I146" s="455">
        <f t="shared" si="7"/>
        <v>22.992104578407581</v>
      </c>
    </row>
    <row r="147" spans="1:9" x14ac:dyDescent="0.2">
      <c r="A147" s="453">
        <v>38018</v>
      </c>
      <c r="B147" s="454">
        <v>69.900000000000006</v>
      </c>
      <c r="C147" s="455">
        <f t="shared" si="9"/>
        <v>52.5</v>
      </c>
      <c r="D147" s="457">
        <v>3.4</v>
      </c>
      <c r="E147" s="455">
        <f t="shared" si="8"/>
        <v>9.6</v>
      </c>
      <c r="F147" s="455">
        <v>6</v>
      </c>
      <c r="G147" s="455">
        <f t="shared" si="6"/>
        <v>-3.3333333333333335</v>
      </c>
      <c r="H147" s="455">
        <v>13.92633690491671</v>
      </c>
      <c r="I147" s="455">
        <f t="shared" si="7"/>
        <v>19.106764808388146</v>
      </c>
    </row>
    <row r="148" spans="1:9" x14ac:dyDescent="0.2">
      <c r="A148" s="453">
        <v>38047</v>
      </c>
      <c r="B148" s="454">
        <v>57.6</v>
      </c>
      <c r="C148" s="455">
        <f t="shared" si="9"/>
        <v>60.9</v>
      </c>
      <c r="D148" s="457">
        <v>-0.1</v>
      </c>
      <c r="E148" s="455">
        <f t="shared" si="8"/>
        <v>9.8000000000000007</v>
      </c>
      <c r="F148" s="455">
        <v>-27</v>
      </c>
      <c r="G148" s="455">
        <f t="shared" si="6"/>
        <v>-9.3333333333333339</v>
      </c>
      <c r="H148" s="455">
        <v>16.42842444204571</v>
      </c>
      <c r="I148" s="455">
        <f t="shared" si="7"/>
        <v>13.830562661561833</v>
      </c>
    </row>
    <row r="149" spans="1:9" x14ac:dyDescent="0.2">
      <c r="A149" s="453">
        <v>38078</v>
      </c>
      <c r="B149" s="454">
        <v>49.7</v>
      </c>
      <c r="C149" s="455">
        <f t="shared" si="9"/>
        <v>60.3</v>
      </c>
      <c r="D149" s="457">
        <v>-1.7</v>
      </c>
      <c r="E149" s="455">
        <f t="shared" si="8"/>
        <v>8.6999999999999993</v>
      </c>
      <c r="F149" s="455">
        <v>-24</v>
      </c>
      <c r="G149" s="455">
        <f t="shared" si="6"/>
        <v>-15</v>
      </c>
      <c r="H149" s="455">
        <v>30.765754646888666</v>
      </c>
      <c r="I149" s="455">
        <f t="shared" si="7"/>
        <v>20.373505331283695</v>
      </c>
    </row>
    <row r="150" spans="1:9" x14ac:dyDescent="0.2">
      <c r="A150" s="453">
        <v>38108</v>
      </c>
      <c r="B150" s="454">
        <v>46.4</v>
      </c>
      <c r="C150" s="455">
        <f t="shared" si="9"/>
        <v>67.2</v>
      </c>
      <c r="D150" s="457">
        <v>-2.9</v>
      </c>
      <c r="E150" s="455">
        <f t="shared" si="8"/>
        <v>3.4</v>
      </c>
      <c r="F150" s="455">
        <v>-27</v>
      </c>
      <c r="G150" s="455">
        <f t="shared" si="6"/>
        <v>-26</v>
      </c>
      <c r="H150" s="455">
        <v>16.229453174823561</v>
      </c>
      <c r="I150" s="455">
        <f t="shared" si="7"/>
        <v>21.14121075458598</v>
      </c>
    </row>
    <row r="151" spans="1:9" x14ac:dyDescent="0.2">
      <c r="A151" s="453">
        <v>38139</v>
      </c>
      <c r="B151" s="454">
        <v>47.4</v>
      </c>
      <c r="C151" s="455">
        <f t="shared" si="9"/>
        <v>73.400000000000006</v>
      </c>
      <c r="D151" s="457">
        <v>-2.6</v>
      </c>
      <c r="E151" s="455">
        <f t="shared" si="8"/>
        <v>-0.1</v>
      </c>
      <c r="F151" s="455">
        <v>-30</v>
      </c>
      <c r="G151" s="455">
        <f t="shared" si="6"/>
        <v>-27</v>
      </c>
      <c r="H151" s="455">
        <v>10.308493032985993</v>
      </c>
      <c r="I151" s="455">
        <f t="shared" si="7"/>
        <v>19.10123361823274</v>
      </c>
    </row>
    <row r="152" spans="1:9" x14ac:dyDescent="0.2">
      <c r="A152" s="453">
        <v>38169</v>
      </c>
      <c r="B152" s="454">
        <v>48.4</v>
      </c>
      <c r="C152" s="455">
        <f t="shared" si="9"/>
        <v>72.900000000000006</v>
      </c>
      <c r="D152" s="457">
        <v>-0.2</v>
      </c>
      <c r="E152" s="455">
        <f t="shared" si="8"/>
        <v>-1.7</v>
      </c>
      <c r="F152" s="455">
        <v>-23</v>
      </c>
      <c r="G152" s="455">
        <f t="shared" si="6"/>
        <v>-26.666666666666668</v>
      </c>
      <c r="H152" s="455">
        <v>0.3572310211552292</v>
      </c>
      <c r="I152" s="455">
        <f t="shared" si="7"/>
        <v>8.9650590763215945</v>
      </c>
    </row>
    <row r="153" spans="1:9" x14ac:dyDescent="0.2">
      <c r="A153" s="453">
        <v>38200</v>
      </c>
      <c r="B153" s="454">
        <v>45.3</v>
      </c>
      <c r="C153" s="455">
        <f t="shared" si="9"/>
        <v>69.900000000000006</v>
      </c>
      <c r="D153" s="457">
        <v>-1.5</v>
      </c>
      <c r="E153" s="455">
        <f t="shared" si="8"/>
        <v>-2.9</v>
      </c>
      <c r="F153" s="455">
        <v>-19</v>
      </c>
      <c r="G153" s="455">
        <f t="shared" si="6"/>
        <v>-24</v>
      </c>
      <c r="H153" s="455">
        <v>6.9037195430932599</v>
      </c>
      <c r="I153" s="455">
        <f t="shared" si="7"/>
        <v>5.8564811990781607</v>
      </c>
    </row>
    <row r="154" spans="1:9" x14ac:dyDescent="0.2">
      <c r="A154" s="453">
        <v>38231</v>
      </c>
      <c r="B154" s="454">
        <v>38.4</v>
      </c>
      <c r="C154" s="455">
        <f t="shared" si="9"/>
        <v>57.6</v>
      </c>
      <c r="D154" s="457">
        <v>-0.2</v>
      </c>
      <c r="E154" s="455">
        <f t="shared" si="8"/>
        <v>-2.6</v>
      </c>
      <c r="F154" s="455">
        <v>-7</v>
      </c>
      <c r="G154" s="455">
        <f t="shared" si="6"/>
        <v>-16.333333333333332</v>
      </c>
      <c r="H154" s="455">
        <v>10.573030927337442</v>
      </c>
      <c r="I154" s="455">
        <f t="shared" si="7"/>
        <v>5.9446604971953105</v>
      </c>
    </row>
    <row r="155" spans="1:9" x14ac:dyDescent="0.2">
      <c r="A155" s="453">
        <v>38261</v>
      </c>
      <c r="B155" s="454">
        <v>31.3</v>
      </c>
      <c r="C155" s="455">
        <f t="shared" si="9"/>
        <v>49.7</v>
      </c>
      <c r="D155" s="457">
        <v>-0.2</v>
      </c>
      <c r="E155" s="455">
        <f t="shared" si="8"/>
        <v>-0.2</v>
      </c>
      <c r="F155" s="455">
        <v>-7</v>
      </c>
      <c r="G155" s="455">
        <f t="shared" si="6"/>
        <v>-11</v>
      </c>
      <c r="H155" s="455">
        <v>10.988263186388991</v>
      </c>
      <c r="I155" s="455">
        <f t="shared" si="7"/>
        <v>9.4883378856065637</v>
      </c>
    </row>
    <row r="156" spans="1:9" x14ac:dyDescent="0.2">
      <c r="A156" s="453">
        <v>38292</v>
      </c>
      <c r="B156" s="454">
        <v>13.9</v>
      </c>
      <c r="C156" s="455">
        <f t="shared" si="9"/>
        <v>46.4</v>
      </c>
      <c r="D156" s="457">
        <v>-1.1000000000000001</v>
      </c>
      <c r="E156" s="455">
        <f t="shared" si="8"/>
        <v>-1.5</v>
      </c>
      <c r="F156" s="455">
        <v>-11</v>
      </c>
      <c r="G156" s="455">
        <f t="shared" si="6"/>
        <v>-8.3333333333333339</v>
      </c>
      <c r="H156" s="455">
        <v>10.037907756071831</v>
      </c>
      <c r="I156" s="455">
        <f t="shared" si="7"/>
        <v>10.533067289932754</v>
      </c>
    </row>
    <row r="157" spans="1:9" x14ac:dyDescent="0.2">
      <c r="A157" s="453">
        <v>38322</v>
      </c>
      <c r="B157" s="454">
        <v>14.4</v>
      </c>
      <c r="C157" s="455">
        <f t="shared" si="9"/>
        <v>47.4</v>
      </c>
      <c r="D157" s="457">
        <v>0.4</v>
      </c>
      <c r="E157" s="455">
        <f t="shared" si="8"/>
        <v>-0.2</v>
      </c>
      <c r="F157" s="455">
        <v>-3</v>
      </c>
      <c r="G157" s="455">
        <f t="shared" si="6"/>
        <v>-7</v>
      </c>
      <c r="H157" s="455">
        <v>-3.2078377428252054</v>
      </c>
      <c r="I157" s="455">
        <f t="shared" si="7"/>
        <v>5.9394443998785391</v>
      </c>
    </row>
    <row r="158" spans="1:9" x14ac:dyDescent="0.2">
      <c r="A158" s="453">
        <v>38353</v>
      </c>
      <c r="B158" s="454">
        <v>26.9</v>
      </c>
      <c r="C158" s="455">
        <f t="shared" si="9"/>
        <v>48.4</v>
      </c>
      <c r="D158" s="457">
        <v>-2.6</v>
      </c>
      <c r="E158" s="455">
        <f t="shared" si="8"/>
        <v>-0.2</v>
      </c>
      <c r="F158" s="455">
        <v>2</v>
      </c>
      <c r="G158" s="455">
        <f t="shared" si="6"/>
        <v>-4</v>
      </c>
      <c r="H158" s="455">
        <v>9.1612677572739329</v>
      </c>
      <c r="I158" s="455">
        <f t="shared" si="7"/>
        <v>5.3304459235068533</v>
      </c>
    </row>
    <row r="159" spans="1:9" x14ac:dyDescent="0.2">
      <c r="A159" s="453">
        <v>38384</v>
      </c>
      <c r="B159" s="454">
        <v>35.9</v>
      </c>
      <c r="C159" s="455">
        <f t="shared" si="9"/>
        <v>45.3</v>
      </c>
      <c r="D159" s="457">
        <v>-5.0999999999999996</v>
      </c>
      <c r="E159" s="455">
        <f t="shared" si="8"/>
        <v>-1.1000000000000001</v>
      </c>
      <c r="F159" s="455">
        <v>4</v>
      </c>
      <c r="G159" s="455">
        <f t="shared" si="6"/>
        <v>1</v>
      </c>
      <c r="H159" s="455">
        <v>6.2210898104806915</v>
      </c>
      <c r="I159" s="455">
        <f t="shared" si="7"/>
        <v>4.0581732749764727</v>
      </c>
    </row>
    <row r="160" spans="1:9" x14ac:dyDescent="0.2">
      <c r="A160" s="453">
        <v>38412</v>
      </c>
      <c r="B160" s="454">
        <v>36.299999999999997</v>
      </c>
      <c r="C160" s="455">
        <f t="shared" si="9"/>
        <v>38.4</v>
      </c>
      <c r="D160" s="457">
        <v>-7.6</v>
      </c>
      <c r="E160" s="455">
        <f t="shared" si="8"/>
        <v>0.4</v>
      </c>
      <c r="F160" s="455">
        <v>0</v>
      </c>
      <c r="G160" s="455">
        <f t="shared" si="6"/>
        <v>2</v>
      </c>
      <c r="H160" s="455">
        <v>2.949032838307545</v>
      </c>
      <c r="I160" s="455">
        <f t="shared" si="7"/>
        <v>6.1104634686873895</v>
      </c>
    </row>
    <row r="161" spans="1:9" x14ac:dyDescent="0.2">
      <c r="A161" s="453">
        <v>38443</v>
      </c>
      <c r="B161" s="454">
        <v>20.100000000000001</v>
      </c>
      <c r="C161" s="455">
        <f t="shared" si="9"/>
        <v>31.3</v>
      </c>
      <c r="D161" s="457">
        <v>-9.4</v>
      </c>
      <c r="E161" s="455">
        <f t="shared" si="8"/>
        <v>-2.6</v>
      </c>
      <c r="F161" s="455">
        <v>-8</v>
      </c>
      <c r="G161" s="455">
        <f t="shared" si="6"/>
        <v>-1.3333333333333333</v>
      </c>
      <c r="H161" s="455">
        <v>-1.0456762472980472</v>
      </c>
      <c r="I161" s="455">
        <f t="shared" si="7"/>
        <v>2.7081488004967298</v>
      </c>
    </row>
    <row r="162" spans="1:9" x14ac:dyDescent="0.2">
      <c r="A162" s="453">
        <v>38473</v>
      </c>
      <c r="B162" s="454">
        <v>13.9</v>
      </c>
      <c r="C162" s="455">
        <f t="shared" si="9"/>
        <v>13.9</v>
      </c>
      <c r="D162" s="457">
        <v>-11.8</v>
      </c>
      <c r="E162" s="455">
        <f t="shared" si="8"/>
        <v>-5.0999999999999996</v>
      </c>
      <c r="F162" s="455">
        <v>-8</v>
      </c>
      <c r="G162" s="455">
        <f t="shared" si="6"/>
        <v>-5.333333333333333</v>
      </c>
      <c r="H162" s="455">
        <v>1.1764943793870941</v>
      </c>
      <c r="I162" s="455">
        <f t="shared" si="7"/>
        <v>1.0266169901321973</v>
      </c>
    </row>
    <row r="163" spans="1:9" x14ac:dyDescent="0.2">
      <c r="A163" s="453">
        <v>38504</v>
      </c>
      <c r="B163" s="454">
        <v>19.5</v>
      </c>
      <c r="C163" s="455">
        <f t="shared" si="9"/>
        <v>14.4</v>
      </c>
      <c r="D163" s="457">
        <v>-9.8000000000000007</v>
      </c>
      <c r="E163" s="455">
        <f t="shared" si="8"/>
        <v>-7.6</v>
      </c>
      <c r="F163" s="455">
        <v>-1</v>
      </c>
      <c r="G163" s="455">
        <f t="shared" si="6"/>
        <v>-5.666666666666667</v>
      </c>
      <c r="H163" s="455">
        <v>13.617580232196175</v>
      </c>
      <c r="I163" s="455">
        <f t="shared" si="7"/>
        <v>4.5827994547617408</v>
      </c>
    </row>
    <row r="164" spans="1:9" x14ac:dyDescent="0.2">
      <c r="A164" s="453">
        <v>38534</v>
      </c>
      <c r="B164" s="454">
        <v>37</v>
      </c>
      <c r="C164" s="455">
        <f t="shared" si="9"/>
        <v>26.9</v>
      </c>
      <c r="D164" s="457">
        <v>-3.8</v>
      </c>
      <c r="E164" s="455">
        <f t="shared" si="8"/>
        <v>-9.4</v>
      </c>
      <c r="F164" s="455">
        <v>-8</v>
      </c>
      <c r="G164" s="455">
        <f t="shared" si="6"/>
        <v>-5.666666666666667</v>
      </c>
      <c r="H164" s="455">
        <v>11.891280422650837</v>
      </c>
      <c r="I164" s="455">
        <f t="shared" si="7"/>
        <v>8.8951183447447022</v>
      </c>
    </row>
    <row r="165" spans="1:9" x14ac:dyDescent="0.2">
      <c r="A165" s="453">
        <v>38565</v>
      </c>
      <c r="B165" s="454">
        <v>50</v>
      </c>
      <c r="C165" s="455">
        <f t="shared" si="9"/>
        <v>35.9</v>
      </c>
      <c r="D165" s="457">
        <v>-2.8</v>
      </c>
      <c r="E165" s="455">
        <f t="shared" si="8"/>
        <v>-11.8</v>
      </c>
      <c r="F165" s="455">
        <v>0</v>
      </c>
      <c r="G165" s="455">
        <f t="shared" si="6"/>
        <v>-3</v>
      </c>
      <c r="H165" s="455">
        <v>16.077531623152709</v>
      </c>
      <c r="I165" s="455">
        <f t="shared" si="7"/>
        <v>13.86213075933324</v>
      </c>
    </row>
    <row r="166" spans="1:9" x14ac:dyDescent="0.2">
      <c r="A166" s="453">
        <v>38596</v>
      </c>
      <c r="B166" s="454">
        <v>38.6</v>
      </c>
      <c r="C166" s="455">
        <f t="shared" si="9"/>
        <v>36.299999999999997</v>
      </c>
      <c r="D166" s="457">
        <v>-0.9</v>
      </c>
      <c r="E166" s="455">
        <f t="shared" si="8"/>
        <v>-9.8000000000000007</v>
      </c>
      <c r="F166" s="455">
        <v>-4</v>
      </c>
      <c r="G166" s="455">
        <f t="shared" si="6"/>
        <v>-4</v>
      </c>
      <c r="H166" s="455">
        <v>17.034616581724649</v>
      </c>
      <c r="I166" s="455">
        <f t="shared" si="7"/>
        <v>15.001142875842731</v>
      </c>
    </row>
    <row r="167" spans="1:9" x14ac:dyDescent="0.2">
      <c r="A167" s="453">
        <v>38626</v>
      </c>
      <c r="B167" s="454">
        <v>39.4</v>
      </c>
      <c r="C167" s="455">
        <f t="shared" si="9"/>
        <v>20.100000000000001</v>
      </c>
      <c r="D167" s="457">
        <v>4.7</v>
      </c>
      <c r="E167" s="455">
        <f t="shared" si="8"/>
        <v>-3.8</v>
      </c>
      <c r="F167" s="455">
        <v>-7</v>
      </c>
      <c r="G167" s="455">
        <f t="shared" si="6"/>
        <v>-3.6666666666666665</v>
      </c>
      <c r="H167" s="455">
        <v>14.084612278220249</v>
      </c>
      <c r="I167" s="455">
        <f t="shared" si="7"/>
        <v>15.732253494365869</v>
      </c>
    </row>
    <row r="168" spans="1:9" x14ac:dyDescent="0.2">
      <c r="A168" s="453">
        <v>38657</v>
      </c>
      <c r="B168" s="454">
        <v>38.700000000000003</v>
      </c>
      <c r="C168" s="455">
        <f t="shared" si="9"/>
        <v>13.9</v>
      </c>
      <c r="D168" s="457">
        <v>2.2999999999999998</v>
      </c>
      <c r="E168" s="455">
        <f t="shared" si="8"/>
        <v>-2.8</v>
      </c>
      <c r="F168" s="455">
        <v>-12</v>
      </c>
      <c r="G168" s="455">
        <f t="shared" si="6"/>
        <v>-7.666666666666667</v>
      </c>
      <c r="H168" s="455">
        <v>22.115068353396097</v>
      </c>
      <c r="I168" s="455">
        <f t="shared" si="7"/>
        <v>17.74476573778033</v>
      </c>
    </row>
    <row r="169" spans="1:9" x14ac:dyDescent="0.2">
      <c r="A169" s="453">
        <v>38687</v>
      </c>
      <c r="B169" s="454">
        <v>61.6</v>
      </c>
      <c r="C169" s="455">
        <f t="shared" si="9"/>
        <v>19.5</v>
      </c>
      <c r="D169" s="457">
        <v>4.7</v>
      </c>
      <c r="E169" s="455">
        <f t="shared" si="8"/>
        <v>-0.9</v>
      </c>
      <c r="F169" s="455">
        <v>-10</v>
      </c>
      <c r="G169" s="455">
        <f t="shared" si="6"/>
        <v>-9.6666666666666661</v>
      </c>
      <c r="H169" s="455">
        <v>20.066573309984676</v>
      </c>
      <c r="I169" s="455">
        <f t="shared" si="7"/>
        <v>18.755417980533675</v>
      </c>
    </row>
    <row r="170" spans="1:9" x14ac:dyDescent="0.2">
      <c r="A170" s="453">
        <v>38718</v>
      </c>
      <c r="B170" s="454">
        <v>71</v>
      </c>
      <c r="C170" s="455">
        <f t="shared" si="9"/>
        <v>37</v>
      </c>
      <c r="D170" s="457">
        <v>9.6999999999999993</v>
      </c>
      <c r="E170" s="455">
        <f t="shared" si="8"/>
        <v>4.7</v>
      </c>
      <c r="F170" s="455">
        <v>-8</v>
      </c>
      <c r="G170" s="455">
        <f t="shared" si="6"/>
        <v>-10</v>
      </c>
      <c r="H170" s="455">
        <v>22.524071149907712</v>
      </c>
      <c r="I170" s="455">
        <f t="shared" si="7"/>
        <v>21.568570937762829</v>
      </c>
    </row>
    <row r="171" spans="1:9" x14ac:dyDescent="0.2">
      <c r="A171" s="453">
        <v>38749</v>
      </c>
      <c r="B171" s="454">
        <v>69.8</v>
      </c>
      <c r="C171" s="455">
        <f t="shared" si="9"/>
        <v>50</v>
      </c>
      <c r="D171" s="457">
        <v>10.7</v>
      </c>
      <c r="E171" s="455">
        <f t="shared" si="8"/>
        <v>2.2999999999999998</v>
      </c>
      <c r="F171" s="455">
        <v>-12</v>
      </c>
      <c r="G171" s="455">
        <f t="shared" si="6"/>
        <v>-10</v>
      </c>
      <c r="H171" s="455">
        <v>20.501831028520186</v>
      </c>
      <c r="I171" s="455">
        <f t="shared" si="7"/>
        <v>21.030825162804192</v>
      </c>
    </row>
    <row r="172" spans="1:9" x14ac:dyDescent="0.2">
      <c r="A172" s="453">
        <v>38777</v>
      </c>
      <c r="B172" s="454">
        <v>63.4</v>
      </c>
      <c r="C172" s="455">
        <f t="shared" si="9"/>
        <v>38.6</v>
      </c>
      <c r="D172" s="457">
        <v>12.4</v>
      </c>
      <c r="E172" s="455">
        <f t="shared" si="8"/>
        <v>4.7</v>
      </c>
      <c r="F172" s="455">
        <v>3</v>
      </c>
      <c r="G172" s="455">
        <f t="shared" si="6"/>
        <v>-5.666666666666667</v>
      </c>
      <c r="H172" s="455">
        <v>31.607926701935099</v>
      </c>
      <c r="I172" s="455">
        <f t="shared" si="7"/>
        <v>24.877942960121</v>
      </c>
    </row>
    <row r="173" spans="1:9" x14ac:dyDescent="0.2">
      <c r="A173" s="453">
        <v>38808</v>
      </c>
      <c r="B173" s="454">
        <v>62.7</v>
      </c>
      <c r="C173" s="455">
        <f t="shared" si="9"/>
        <v>39.4</v>
      </c>
      <c r="D173" s="457">
        <v>11.3</v>
      </c>
      <c r="E173" s="455">
        <f t="shared" si="8"/>
        <v>9.6999999999999993</v>
      </c>
      <c r="F173" s="455">
        <v>-2</v>
      </c>
      <c r="G173" s="455">
        <f t="shared" si="6"/>
        <v>-3.6666666666666665</v>
      </c>
      <c r="H173" s="455">
        <v>11.558346757061514</v>
      </c>
      <c r="I173" s="455">
        <f t="shared" si="7"/>
        <v>21.222701495838933</v>
      </c>
    </row>
    <row r="174" spans="1:9" x14ac:dyDescent="0.2">
      <c r="A174" s="453">
        <v>38838</v>
      </c>
      <c r="B174" s="454">
        <v>50</v>
      </c>
      <c r="C174" s="455">
        <f t="shared" si="9"/>
        <v>38.700000000000003</v>
      </c>
      <c r="D174" s="457">
        <v>9.1999999999999993</v>
      </c>
      <c r="E174" s="455">
        <f t="shared" si="8"/>
        <v>10.7</v>
      </c>
      <c r="F174" s="455">
        <v>7</v>
      </c>
      <c r="G174" s="455">
        <f t="shared" si="6"/>
        <v>2.6666666666666665</v>
      </c>
      <c r="H174" s="455">
        <v>28.015491058066942</v>
      </c>
      <c r="I174" s="455">
        <f t="shared" si="7"/>
        <v>23.727254839021185</v>
      </c>
    </row>
    <row r="175" spans="1:9" x14ac:dyDescent="0.2">
      <c r="A175" s="453">
        <v>38869</v>
      </c>
      <c r="B175" s="454">
        <v>37.799999999999997</v>
      </c>
      <c r="C175" s="455">
        <f t="shared" si="9"/>
        <v>61.6</v>
      </c>
      <c r="D175" s="457">
        <v>8.6</v>
      </c>
      <c r="E175" s="455">
        <f t="shared" si="8"/>
        <v>12.4</v>
      </c>
      <c r="F175" s="455">
        <v>-1</v>
      </c>
      <c r="G175" s="455">
        <f t="shared" si="6"/>
        <v>1.3333333333333333</v>
      </c>
      <c r="H175" s="455">
        <v>24.976742789633903</v>
      </c>
      <c r="I175" s="455">
        <f t="shared" si="7"/>
        <v>21.516860201587452</v>
      </c>
    </row>
    <row r="176" spans="1:9" x14ac:dyDescent="0.2">
      <c r="A176" s="453">
        <v>38899</v>
      </c>
      <c r="B176" s="454">
        <v>15.1</v>
      </c>
      <c r="C176" s="455">
        <f t="shared" si="9"/>
        <v>71</v>
      </c>
      <c r="D176" s="457">
        <v>7</v>
      </c>
      <c r="E176" s="455">
        <f t="shared" si="8"/>
        <v>11.3</v>
      </c>
      <c r="F176" s="455">
        <v>2</v>
      </c>
      <c r="G176" s="455">
        <f t="shared" si="6"/>
        <v>2.6666666666666665</v>
      </c>
      <c r="H176" s="455">
        <v>29.046989982875658</v>
      </c>
      <c r="I176" s="455">
        <f t="shared" si="7"/>
        <v>27.346407943525502</v>
      </c>
    </row>
    <row r="177" spans="1:15" x14ac:dyDescent="0.2">
      <c r="A177" s="453">
        <v>38930</v>
      </c>
      <c r="B177" s="454">
        <v>-5.6</v>
      </c>
      <c r="C177" s="455">
        <f t="shared" si="9"/>
        <v>69.8</v>
      </c>
      <c r="D177" s="457">
        <v>5.8</v>
      </c>
      <c r="E177" s="455">
        <f t="shared" si="8"/>
        <v>9.1999999999999993</v>
      </c>
      <c r="F177" s="455">
        <v>0</v>
      </c>
      <c r="G177" s="455">
        <f t="shared" si="6"/>
        <v>0.33333333333333331</v>
      </c>
      <c r="H177" s="455">
        <v>29.961387888517777</v>
      </c>
      <c r="I177" s="455">
        <f t="shared" si="7"/>
        <v>27.995040220342446</v>
      </c>
    </row>
    <row r="178" spans="1:15" x14ac:dyDescent="0.2">
      <c r="A178" s="453">
        <v>38961</v>
      </c>
      <c r="B178" s="454">
        <v>-22.2</v>
      </c>
      <c r="C178" s="455">
        <f t="shared" si="9"/>
        <v>63.4</v>
      </c>
      <c r="D178" s="457">
        <v>1.3</v>
      </c>
      <c r="E178" s="455">
        <f t="shared" si="8"/>
        <v>8.6</v>
      </c>
      <c r="F178" s="455">
        <v>-4</v>
      </c>
      <c r="G178" s="455">
        <f t="shared" si="6"/>
        <v>-0.66666666666666663</v>
      </c>
      <c r="H178" s="455">
        <v>23.590687069214525</v>
      </c>
      <c r="I178" s="455">
        <f t="shared" si="7"/>
        <v>27.533021646869319</v>
      </c>
    </row>
    <row r="179" spans="1:15" x14ac:dyDescent="0.2">
      <c r="A179" s="453">
        <v>38991</v>
      </c>
      <c r="B179" s="454">
        <v>-27.4</v>
      </c>
      <c r="C179" s="455">
        <f t="shared" si="9"/>
        <v>62.7</v>
      </c>
      <c r="D179" s="457">
        <v>4.4000000000000004</v>
      </c>
      <c r="E179" s="455">
        <f t="shared" si="8"/>
        <v>7</v>
      </c>
      <c r="F179" s="455">
        <v>3</v>
      </c>
      <c r="G179" s="455">
        <f t="shared" si="6"/>
        <v>-0.33333333333333331</v>
      </c>
      <c r="H179" s="455">
        <v>31.574098543884134</v>
      </c>
      <c r="I179" s="455">
        <f t="shared" si="7"/>
        <v>28.375391167205478</v>
      </c>
    </row>
    <row r="180" spans="1:15" x14ac:dyDescent="0.2">
      <c r="A180" s="453">
        <v>39022</v>
      </c>
      <c r="B180" s="454">
        <v>-28.5</v>
      </c>
      <c r="C180" s="455">
        <f t="shared" si="9"/>
        <v>50</v>
      </c>
      <c r="D180" s="457">
        <v>6.1</v>
      </c>
      <c r="E180" s="455">
        <f t="shared" si="8"/>
        <v>5.8</v>
      </c>
      <c r="F180" s="455">
        <v>5</v>
      </c>
      <c r="G180" s="455">
        <f t="shared" si="6"/>
        <v>1.3333333333333333</v>
      </c>
      <c r="H180" s="455">
        <v>19.779911788500911</v>
      </c>
      <c r="I180" s="455">
        <f t="shared" si="7"/>
        <v>24.98156580053319</v>
      </c>
    </row>
    <row r="181" spans="1:15" x14ac:dyDescent="0.2">
      <c r="A181" s="453">
        <v>39052</v>
      </c>
      <c r="B181" s="454">
        <v>-19</v>
      </c>
      <c r="C181" s="455">
        <f t="shared" si="9"/>
        <v>37.799999999999997</v>
      </c>
      <c r="D181" s="457">
        <v>9.8000000000000007</v>
      </c>
      <c r="E181" s="455">
        <f t="shared" si="8"/>
        <v>1.3</v>
      </c>
      <c r="F181" s="455">
        <v>8</v>
      </c>
      <c r="G181" s="455">
        <f t="shared" si="6"/>
        <v>5.333333333333333</v>
      </c>
      <c r="H181" s="455">
        <v>19.404469824529372</v>
      </c>
      <c r="I181" s="455">
        <f t="shared" si="7"/>
        <v>23.586160052304805</v>
      </c>
    </row>
    <row r="182" spans="1:15" x14ac:dyDescent="0.2">
      <c r="A182" s="453"/>
      <c r="B182" s="517" t="s">
        <v>574</v>
      </c>
      <c r="C182" s="517"/>
      <c r="D182" s="517"/>
      <c r="E182" s="517"/>
      <c r="F182" s="517"/>
    </row>
    <row r="183" spans="1:15" s="452" customFormat="1" ht="51" x14ac:dyDescent="0.2">
      <c r="A183" s="448" t="s">
        <v>545</v>
      </c>
      <c r="B183" s="458" t="s">
        <v>546</v>
      </c>
      <c r="C183" s="458" t="s">
        <v>552</v>
      </c>
      <c r="D183" s="458" t="s">
        <v>547</v>
      </c>
      <c r="E183" s="459" t="s">
        <v>548</v>
      </c>
      <c r="F183" s="459" t="s">
        <v>549</v>
      </c>
      <c r="G183" s="459" t="s">
        <v>553</v>
      </c>
      <c r="H183" s="459" t="s">
        <v>554</v>
      </c>
      <c r="I183" s="459" t="s">
        <v>555</v>
      </c>
    </row>
    <row r="184" spans="1:15" x14ac:dyDescent="0.2">
      <c r="A184" s="453"/>
      <c r="B184" s="455">
        <v>-3.6</v>
      </c>
      <c r="C184" s="455">
        <f t="shared" ref="C184:C189" si="10">B176</f>
        <v>15.1</v>
      </c>
      <c r="D184" s="455">
        <v>8.6999999999999993</v>
      </c>
      <c r="E184" s="455">
        <f>D179</f>
        <v>4.4000000000000004</v>
      </c>
      <c r="F184" s="455">
        <v>0</v>
      </c>
      <c r="G184" s="455">
        <f>AVERAGE(F180:F184)</f>
        <v>4.333333333333333</v>
      </c>
      <c r="H184" s="455">
        <v>35.25541634258596</v>
      </c>
      <c r="I184" s="455">
        <f>AVERAGE(H180:H184)</f>
        <v>24.813265985205415</v>
      </c>
    </row>
    <row r="185" spans="1:15" x14ac:dyDescent="0.2">
      <c r="A185" s="453">
        <v>39114</v>
      </c>
      <c r="B185" s="455">
        <v>2.9</v>
      </c>
      <c r="C185" s="455">
        <f t="shared" si="10"/>
        <v>-5.6</v>
      </c>
      <c r="D185" s="455">
        <v>5.2</v>
      </c>
      <c r="E185" s="455">
        <f>D180</f>
        <v>6.1</v>
      </c>
      <c r="F185" s="455">
        <v>-2</v>
      </c>
      <c r="G185" s="455">
        <f>AVERAGE(F181:F185)</f>
        <v>2</v>
      </c>
      <c r="H185" s="455">
        <v>26.288629788896102</v>
      </c>
      <c r="I185" s="455">
        <f>AVERAGE(H181:H185)</f>
        <v>26.98283865200381</v>
      </c>
    </row>
    <row r="186" spans="1:15" x14ac:dyDescent="0.2">
      <c r="A186" s="453">
        <v>39142</v>
      </c>
      <c r="B186" s="455">
        <v>5.8</v>
      </c>
      <c r="C186" s="455">
        <f t="shared" si="10"/>
        <v>-22.2</v>
      </c>
      <c r="D186" s="455">
        <v>7.7</v>
      </c>
      <c r="E186" s="455">
        <f>D181</f>
        <v>9.8000000000000007</v>
      </c>
      <c r="F186" s="455">
        <v>7</v>
      </c>
      <c r="G186" s="455">
        <f t="shared" si="6"/>
        <v>1.6666666666666667</v>
      </c>
      <c r="H186" s="455">
        <v>18.799256344597509</v>
      </c>
      <c r="I186" s="455">
        <f t="shared" ref="I186:I249" si="11">AVERAGE(H184:H186)</f>
        <v>26.781100825359857</v>
      </c>
      <c r="K186" s="517" t="s">
        <v>574</v>
      </c>
      <c r="L186" s="517"/>
      <c r="M186" s="517"/>
      <c r="N186" s="517"/>
      <c r="O186" s="517"/>
    </row>
    <row r="187" spans="1:15" x14ac:dyDescent="0.2">
      <c r="A187" s="453">
        <v>39173</v>
      </c>
      <c r="B187" s="455">
        <v>16.5</v>
      </c>
      <c r="C187" s="455">
        <f t="shared" si="10"/>
        <v>-27.4</v>
      </c>
      <c r="D187" s="455">
        <v>10.7</v>
      </c>
      <c r="E187" s="455">
        <f t="shared" si="8"/>
        <v>8.6999999999999993</v>
      </c>
      <c r="F187" s="455">
        <v>3</v>
      </c>
      <c r="G187" s="455">
        <f t="shared" si="6"/>
        <v>2.6666666666666665</v>
      </c>
      <c r="H187" s="455">
        <v>25.137650630020318</v>
      </c>
      <c r="I187" s="455">
        <f t="shared" si="11"/>
        <v>23.408512254504643</v>
      </c>
    </row>
    <row r="188" spans="1:15" x14ac:dyDescent="0.2">
      <c r="A188" s="453">
        <v>39203</v>
      </c>
      <c r="B188" s="455">
        <v>24</v>
      </c>
      <c r="C188" s="455">
        <f t="shared" si="10"/>
        <v>-28.5</v>
      </c>
      <c r="D188" s="455">
        <v>11.6</v>
      </c>
      <c r="E188" s="455">
        <f t="shared" si="8"/>
        <v>5.2</v>
      </c>
      <c r="F188" s="455">
        <v>0</v>
      </c>
      <c r="G188" s="455">
        <f t="shared" si="6"/>
        <v>3.3333333333333335</v>
      </c>
      <c r="H188" s="455">
        <v>17.524574274467412</v>
      </c>
      <c r="I188" s="455">
        <f t="shared" si="11"/>
        <v>20.487160416361746</v>
      </c>
    </row>
    <row r="189" spans="1:15" x14ac:dyDescent="0.2">
      <c r="A189" s="453">
        <v>39234</v>
      </c>
      <c r="B189" s="455">
        <v>20.3</v>
      </c>
      <c r="C189" s="455">
        <f t="shared" si="10"/>
        <v>-19</v>
      </c>
      <c r="D189" s="455">
        <v>8.6999999999999993</v>
      </c>
      <c r="E189" s="455">
        <f t="shared" si="8"/>
        <v>7.7</v>
      </c>
      <c r="F189" s="455">
        <v>19</v>
      </c>
      <c r="G189" s="455">
        <f t="shared" si="6"/>
        <v>7.333333333333333</v>
      </c>
      <c r="H189" s="455">
        <v>9.0318992663978008</v>
      </c>
      <c r="I189" s="455">
        <f t="shared" si="11"/>
        <v>17.231374723628509</v>
      </c>
    </row>
    <row r="190" spans="1:15" x14ac:dyDescent="0.2">
      <c r="A190" s="453">
        <v>39264</v>
      </c>
      <c r="B190" s="455">
        <v>10.4</v>
      </c>
      <c r="C190" s="455">
        <f t="shared" si="9"/>
        <v>-3.6</v>
      </c>
      <c r="D190" s="455">
        <v>8</v>
      </c>
      <c r="E190" s="455">
        <f t="shared" si="8"/>
        <v>10.7</v>
      </c>
      <c r="F190" s="455">
        <v>12</v>
      </c>
      <c r="G190" s="455">
        <f t="shared" si="6"/>
        <v>10.333333333333334</v>
      </c>
      <c r="H190" s="455">
        <v>13.92850043114953</v>
      </c>
      <c r="I190" s="455">
        <f t="shared" si="11"/>
        <v>13.494991324004914</v>
      </c>
    </row>
    <row r="191" spans="1:15" x14ac:dyDescent="0.2">
      <c r="A191" s="453">
        <v>39295</v>
      </c>
      <c r="B191" s="455">
        <v>-6.9</v>
      </c>
      <c r="C191" s="455">
        <f t="shared" si="9"/>
        <v>2.9</v>
      </c>
      <c r="D191" s="455">
        <v>5.6</v>
      </c>
      <c r="E191" s="455">
        <f t="shared" si="8"/>
        <v>11.6</v>
      </c>
      <c r="F191" s="455">
        <v>2</v>
      </c>
      <c r="G191" s="455">
        <f t="shared" si="6"/>
        <v>11</v>
      </c>
      <c r="H191" s="455">
        <v>3.5728353847285064</v>
      </c>
      <c r="I191" s="455">
        <f t="shared" si="11"/>
        <v>8.8444116940919457</v>
      </c>
    </row>
    <row r="192" spans="1:15" x14ac:dyDescent="0.2">
      <c r="A192" s="453">
        <v>39326</v>
      </c>
      <c r="B192" s="455">
        <v>-18.100000000000001</v>
      </c>
      <c r="C192" s="455">
        <f t="shared" si="9"/>
        <v>5.8</v>
      </c>
      <c r="D192" s="455">
        <v>3.7</v>
      </c>
      <c r="E192" s="455">
        <f t="shared" si="8"/>
        <v>8.6999999999999993</v>
      </c>
      <c r="F192" s="455">
        <v>-8</v>
      </c>
      <c r="G192" s="455">
        <f t="shared" si="6"/>
        <v>2</v>
      </c>
      <c r="H192" s="455">
        <v>8.8558235686598152</v>
      </c>
      <c r="I192" s="455">
        <f t="shared" si="11"/>
        <v>8.7857197948459511</v>
      </c>
    </row>
    <row r="193" spans="1:9" x14ac:dyDescent="0.2">
      <c r="A193" s="453">
        <v>39356</v>
      </c>
      <c r="B193" s="455">
        <v>-18.100000000000001</v>
      </c>
      <c r="C193" s="455">
        <f t="shared" si="9"/>
        <v>16.5</v>
      </c>
      <c r="D193" s="455">
        <v>3.2</v>
      </c>
      <c r="E193" s="455">
        <f t="shared" si="8"/>
        <v>8</v>
      </c>
      <c r="F193" s="455">
        <v>-9</v>
      </c>
      <c r="G193" s="455">
        <f t="shared" si="6"/>
        <v>-5</v>
      </c>
      <c r="H193" s="455">
        <v>13.47857718585594</v>
      </c>
      <c r="I193" s="455">
        <f t="shared" si="11"/>
        <v>8.6357453797480872</v>
      </c>
    </row>
    <row r="194" spans="1:9" x14ac:dyDescent="0.2">
      <c r="A194" s="453">
        <v>39387</v>
      </c>
      <c r="B194" s="455">
        <v>-32.5</v>
      </c>
      <c r="C194" s="455">
        <f t="shared" si="9"/>
        <v>24</v>
      </c>
      <c r="D194" s="455">
        <v>3.1</v>
      </c>
      <c r="E194" s="455">
        <f t="shared" si="8"/>
        <v>5.6</v>
      </c>
      <c r="F194" s="455">
        <v>-3</v>
      </c>
      <c r="G194" s="455">
        <f t="shared" ref="G194:G257" si="12">AVERAGE(F192:F194)</f>
        <v>-6.666666666666667</v>
      </c>
      <c r="H194" s="455">
        <v>15.280468186589729</v>
      </c>
      <c r="I194" s="455">
        <f t="shared" si="11"/>
        <v>12.538289647035162</v>
      </c>
    </row>
    <row r="195" spans="1:9" x14ac:dyDescent="0.2">
      <c r="A195" s="453">
        <v>39417</v>
      </c>
      <c r="B195" s="455">
        <v>-37.200000000000003</v>
      </c>
      <c r="C195" s="455">
        <f t="shared" si="9"/>
        <v>20.3</v>
      </c>
      <c r="D195" s="455">
        <v>1</v>
      </c>
      <c r="E195" s="455">
        <f t="shared" si="8"/>
        <v>3.7</v>
      </c>
      <c r="F195" s="455">
        <v>-11</v>
      </c>
      <c r="G195" s="455">
        <f t="shared" si="12"/>
        <v>-7.666666666666667</v>
      </c>
      <c r="H195" s="455">
        <v>11.51325867267343</v>
      </c>
      <c r="I195" s="455">
        <f t="shared" si="11"/>
        <v>13.424101348373034</v>
      </c>
    </row>
    <row r="196" spans="1:9" x14ac:dyDescent="0.2">
      <c r="A196" s="453">
        <v>39448</v>
      </c>
      <c r="B196" s="455">
        <v>-41.6</v>
      </c>
      <c r="C196" s="455">
        <f t="shared" si="9"/>
        <v>10.4</v>
      </c>
      <c r="D196" s="455">
        <v>0.7</v>
      </c>
      <c r="E196" s="455">
        <f t="shared" si="8"/>
        <v>3.2</v>
      </c>
      <c r="F196" s="455">
        <v>-2</v>
      </c>
      <c r="G196" s="455">
        <f t="shared" si="12"/>
        <v>-5.333333333333333</v>
      </c>
      <c r="H196" s="455">
        <v>14.026889807618332</v>
      </c>
      <c r="I196" s="455">
        <f t="shared" si="11"/>
        <v>13.606872222293831</v>
      </c>
    </row>
    <row r="197" spans="1:9" x14ac:dyDescent="0.2">
      <c r="A197" s="453">
        <v>39479</v>
      </c>
      <c r="B197" s="455">
        <v>-39.5</v>
      </c>
      <c r="C197" s="455">
        <f t="shared" si="9"/>
        <v>-6.9</v>
      </c>
      <c r="D197" s="455">
        <v>-3.6</v>
      </c>
      <c r="E197" s="455">
        <f t="shared" si="8"/>
        <v>3.1</v>
      </c>
      <c r="F197" s="455">
        <v>-4</v>
      </c>
      <c r="G197" s="455">
        <f t="shared" si="12"/>
        <v>-5.666666666666667</v>
      </c>
      <c r="H197" s="455">
        <v>23.520459132198425</v>
      </c>
      <c r="I197" s="455">
        <f t="shared" si="11"/>
        <v>16.353535870830061</v>
      </c>
    </row>
    <row r="198" spans="1:9" x14ac:dyDescent="0.2">
      <c r="A198" s="453">
        <v>39508</v>
      </c>
      <c r="B198" s="455">
        <v>-32</v>
      </c>
      <c r="C198" s="455">
        <f t="shared" si="9"/>
        <v>-18.100000000000001</v>
      </c>
      <c r="D198" s="455">
        <v>-2.9</v>
      </c>
      <c r="E198" s="455">
        <f t="shared" si="8"/>
        <v>1</v>
      </c>
      <c r="F198" s="455">
        <v>-5</v>
      </c>
      <c r="G198" s="455">
        <f t="shared" si="12"/>
        <v>-3.6666666666666665</v>
      </c>
      <c r="H198" s="455">
        <v>5.660600014554845</v>
      </c>
      <c r="I198" s="455">
        <f t="shared" si="11"/>
        <v>14.402649651457201</v>
      </c>
    </row>
    <row r="199" spans="1:9" x14ac:dyDescent="0.2">
      <c r="A199" s="453">
        <v>39539</v>
      </c>
      <c r="B199" s="455">
        <v>-40.700000000000003</v>
      </c>
      <c r="C199" s="455">
        <f t="shared" si="9"/>
        <v>-18.100000000000001</v>
      </c>
      <c r="D199" s="455">
        <v>-4.4000000000000004</v>
      </c>
      <c r="E199" s="455">
        <f t="shared" ref="E199:E262" si="13">D196</f>
        <v>0.7</v>
      </c>
      <c r="F199" s="455">
        <v>-4</v>
      </c>
      <c r="G199" s="455">
        <f t="shared" si="12"/>
        <v>-4.333333333333333</v>
      </c>
      <c r="H199" s="455">
        <v>21.71450377006407</v>
      </c>
      <c r="I199" s="455">
        <f t="shared" si="11"/>
        <v>16.965187638939113</v>
      </c>
    </row>
    <row r="200" spans="1:9" x14ac:dyDescent="0.2">
      <c r="A200" s="453">
        <v>39569</v>
      </c>
      <c r="B200" s="455">
        <v>-41.4</v>
      </c>
      <c r="C200" s="455">
        <f t="shared" si="9"/>
        <v>-32.5</v>
      </c>
      <c r="D200" s="455">
        <v>-4.0999999999999996</v>
      </c>
      <c r="E200" s="455">
        <f t="shared" si="13"/>
        <v>-3.6</v>
      </c>
      <c r="F200" s="455">
        <v>-11</v>
      </c>
      <c r="G200" s="455">
        <f t="shared" si="12"/>
        <v>-6.666666666666667</v>
      </c>
      <c r="H200" s="455">
        <v>5.827647009742094</v>
      </c>
      <c r="I200" s="455">
        <f t="shared" si="11"/>
        <v>11.067583598120336</v>
      </c>
    </row>
    <row r="201" spans="1:9" x14ac:dyDescent="0.2">
      <c r="A201" s="453">
        <v>39600</v>
      </c>
      <c r="B201" s="455">
        <v>-52.4</v>
      </c>
      <c r="C201" s="455">
        <f t="shared" si="9"/>
        <v>-37.200000000000003</v>
      </c>
      <c r="D201" s="455">
        <v>-7.7</v>
      </c>
      <c r="E201" s="455">
        <f t="shared" si="13"/>
        <v>-2.9</v>
      </c>
      <c r="F201" s="455">
        <v>-8</v>
      </c>
      <c r="G201" s="455">
        <f t="shared" si="12"/>
        <v>-7.666666666666667</v>
      </c>
      <c r="H201" s="455">
        <v>11.438900608166591</v>
      </c>
      <c r="I201" s="455">
        <f t="shared" si="11"/>
        <v>12.993683795990918</v>
      </c>
    </row>
    <row r="202" spans="1:9" x14ac:dyDescent="0.2">
      <c r="A202" s="453">
        <v>39630</v>
      </c>
      <c r="B202" s="455">
        <v>-63.9</v>
      </c>
      <c r="C202" s="455">
        <f t="shared" ref="C202:C265" si="14">B196</f>
        <v>-41.6</v>
      </c>
      <c r="D202" s="455">
        <v>-19.2</v>
      </c>
      <c r="E202" s="455">
        <f t="shared" si="13"/>
        <v>-4.4000000000000004</v>
      </c>
      <c r="F202" s="455">
        <v>-8</v>
      </c>
      <c r="G202" s="455">
        <f t="shared" si="12"/>
        <v>-9</v>
      </c>
      <c r="H202" s="455">
        <v>8.0290154750673111</v>
      </c>
      <c r="I202" s="455">
        <f t="shared" si="11"/>
        <v>8.4318543643253321</v>
      </c>
    </row>
    <row r="203" spans="1:9" x14ac:dyDescent="0.2">
      <c r="A203" s="453">
        <v>39661</v>
      </c>
      <c r="B203" s="455">
        <v>-55.5</v>
      </c>
      <c r="C203" s="455">
        <f t="shared" si="14"/>
        <v>-39.5</v>
      </c>
      <c r="D203" s="455">
        <v>-21.9</v>
      </c>
      <c r="E203" s="455">
        <f t="shared" si="13"/>
        <v>-4.0999999999999996</v>
      </c>
      <c r="F203" s="455">
        <v>0</v>
      </c>
      <c r="G203" s="455">
        <f t="shared" si="12"/>
        <v>-5.333333333333333</v>
      </c>
      <c r="H203" s="455">
        <v>2.1699897554770899</v>
      </c>
      <c r="I203" s="455">
        <f t="shared" si="11"/>
        <v>7.212635279570331</v>
      </c>
    </row>
    <row r="204" spans="1:9" x14ac:dyDescent="0.2">
      <c r="A204" s="453">
        <v>39692</v>
      </c>
      <c r="B204" s="455">
        <v>-41.1</v>
      </c>
      <c r="C204" s="455">
        <f t="shared" si="14"/>
        <v>-32</v>
      </c>
      <c r="D204" s="455">
        <v>-24.7</v>
      </c>
      <c r="E204" s="455">
        <f t="shared" si="13"/>
        <v>-7.7</v>
      </c>
      <c r="F204" s="455">
        <v>-12</v>
      </c>
      <c r="G204" s="455">
        <f t="shared" si="12"/>
        <v>-6.666666666666667</v>
      </c>
      <c r="H204" s="455">
        <v>7.2432104050532473</v>
      </c>
      <c r="I204" s="455">
        <f t="shared" si="11"/>
        <v>5.8140718785325491</v>
      </c>
    </row>
    <row r="205" spans="1:9" x14ac:dyDescent="0.2">
      <c r="A205" s="453">
        <v>39722</v>
      </c>
      <c r="B205" s="455">
        <v>-63</v>
      </c>
      <c r="C205" s="455">
        <f t="shared" si="14"/>
        <v>-40.700000000000003</v>
      </c>
      <c r="D205" s="455">
        <v>-33.5</v>
      </c>
      <c r="E205" s="455">
        <f t="shared" si="13"/>
        <v>-19.2</v>
      </c>
      <c r="F205" s="455">
        <v>-25</v>
      </c>
      <c r="G205" s="455">
        <f t="shared" si="12"/>
        <v>-12.333333333333334</v>
      </c>
      <c r="H205" s="455">
        <v>-2.2857975344450665</v>
      </c>
      <c r="I205" s="455">
        <f t="shared" si="11"/>
        <v>2.3758008753617568</v>
      </c>
    </row>
    <row r="206" spans="1:9" x14ac:dyDescent="0.2">
      <c r="A206" s="453">
        <v>39753</v>
      </c>
      <c r="B206" s="455">
        <v>-53.5</v>
      </c>
      <c r="C206" s="455">
        <f t="shared" si="14"/>
        <v>-41.4</v>
      </c>
      <c r="D206" s="455">
        <v>-42.2</v>
      </c>
      <c r="E206" s="455">
        <f t="shared" si="13"/>
        <v>-21.9</v>
      </c>
      <c r="F206" s="455">
        <v>-31</v>
      </c>
      <c r="G206" s="455">
        <f t="shared" si="12"/>
        <v>-22.666666666666668</v>
      </c>
      <c r="H206" s="455">
        <v>-15.73429430709443</v>
      </c>
      <c r="I206" s="455">
        <f t="shared" si="11"/>
        <v>-3.5922938121620831</v>
      </c>
    </row>
    <row r="207" spans="1:9" x14ac:dyDescent="0.2">
      <c r="A207" s="453">
        <v>39783</v>
      </c>
      <c r="B207" s="455">
        <v>-45.2</v>
      </c>
      <c r="C207" s="455">
        <f t="shared" si="14"/>
        <v>-52.4</v>
      </c>
      <c r="D207" s="455">
        <v>-45.2</v>
      </c>
      <c r="E207" s="455">
        <f t="shared" si="13"/>
        <v>-24.7</v>
      </c>
      <c r="F207" s="455">
        <v>-33</v>
      </c>
      <c r="G207" s="455">
        <f t="shared" si="12"/>
        <v>-29.666666666666668</v>
      </c>
      <c r="H207" s="455">
        <v>-20.012212479085051</v>
      </c>
      <c r="I207" s="455">
        <f t="shared" si="11"/>
        <v>-12.677434773541515</v>
      </c>
    </row>
    <row r="208" spans="1:9" x14ac:dyDescent="0.2">
      <c r="A208" s="453">
        <v>39814</v>
      </c>
      <c r="B208" s="455">
        <v>-31</v>
      </c>
      <c r="C208" s="455">
        <f t="shared" si="14"/>
        <v>-63.9</v>
      </c>
      <c r="D208" s="455">
        <v>-40.700000000000003</v>
      </c>
      <c r="E208" s="455">
        <f t="shared" si="13"/>
        <v>-33.5</v>
      </c>
      <c r="F208" s="455">
        <v>-37</v>
      </c>
      <c r="G208" s="455">
        <f t="shared" si="12"/>
        <v>-33.666666666666664</v>
      </c>
      <c r="H208" s="455">
        <v>-34.591394739578845</v>
      </c>
      <c r="I208" s="455">
        <f t="shared" si="11"/>
        <v>-23.445967175252775</v>
      </c>
    </row>
    <row r="209" spans="1:9" x14ac:dyDescent="0.2">
      <c r="A209" s="453">
        <v>39845</v>
      </c>
      <c r="B209" s="455">
        <v>-5.8</v>
      </c>
      <c r="C209" s="455">
        <f t="shared" si="14"/>
        <v>-55.5</v>
      </c>
      <c r="D209" s="455">
        <v>-36.9</v>
      </c>
      <c r="E209" s="455">
        <f t="shared" si="13"/>
        <v>-42.2</v>
      </c>
      <c r="F209" s="455">
        <v>-43</v>
      </c>
      <c r="G209" s="455">
        <f t="shared" si="12"/>
        <v>-37.666666666666664</v>
      </c>
      <c r="H209" s="455">
        <v>-33.627587360852857</v>
      </c>
      <c r="I209" s="455">
        <f t="shared" si="11"/>
        <v>-29.410398193172252</v>
      </c>
    </row>
    <row r="210" spans="1:9" x14ac:dyDescent="0.2">
      <c r="A210" s="453">
        <v>39873</v>
      </c>
      <c r="B210" s="455">
        <v>-3.5</v>
      </c>
      <c r="C210" s="455">
        <f t="shared" si="14"/>
        <v>-41.1</v>
      </c>
      <c r="D210" s="455">
        <v>-35.799999999999997</v>
      </c>
      <c r="E210" s="455">
        <f t="shared" si="13"/>
        <v>-45.2</v>
      </c>
      <c r="F210" s="455">
        <v>-39</v>
      </c>
      <c r="G210" s="455">
        <f t="shared" si="12"/>
        <v>-39.666666666666664</v>
      </c>
      <c r="H210" s="455">
        <v>-20.187390611344213</v>
      </c>
      <c r="I210" s="455">
        <f t="shared" si="11"/>
        <v>-29.468790903925306</v>
      </c>
    </row>
    <row r="211" spans="1:9" x14ac:dyDescent="0.2">
      <c r="A211" s="453">
        <v>39904</v>
      </c>
      <c r="B211" s="455">
        <v>13</v>
      </c>
      <c r="C211" s="455">
        <f t="shared" si="14"/>
        <v>-63</v>
      </c>
      <c r="D211" s="455">
        <v>-29.6</v>
      </c>
      <c r="E211" s="455">
        <f t="shared" si="13"/>
        <v>-40.700000000000003</v>
      </c>
      <c r="F211" s="455">
        <v>-31</v>
      </c>
      <c r="G211" s="455">
        <f t="shared" si="12"/>
        <v>-37.666666666666664</v>
      </c>
      <c r="H211" s="455">
        <v>-26.199219100194043</v>
      </c>
      <c r="I211" s="455">
        <f t="shared" si="11"/>
        <v>-26.67139902413037</v>
      </c>
    </row>
    <row r="212" spans="1:9" x14ac:dyDescent="0.2">
      <c r="A212" s="453">
        <v>39934</v>
      </c>
      <c r="B212" s="455">
        <v>31.1</v>
      </c>
      <c r="C212" s="455">
        <f t="shared" si="14"/>
        <v>-53.5</v>
      </c>
      <c r="D212" s="455">
        <v>-25.2</v>
      </c>
      <c r="E212" s="455">
        <f t="shared" si="13"/>
        <v>-36.9</v>
      </c>
      <c r="F212" s="455">
        <v>-45</v>
      </c>
      <c r="G212" s="455">
        <f t="shared" si="12"/>
        <v>-38.333333333333336</v>
      </c>
      <c r="H212" s="455">
        <v>-29.078897837014665</v>
      </c>
      <c r="I212" s="455">
        <f t="shared" si="11"/>
        <v>-25.155169182850972</v>
      </c>
    </row>
    <row r="213" spans="1:9" x14ac:dyDescent="0.2">
      <c r="A213" s="453">
        <v>39965</v>
      </c>
      <c r="B213" s="455">
        <v>44.8</v>
      </c>
      <c r="C213" s="455">
        <f t="shared" si="14"/>
        <v>-45.2</v>
      </c>
      <c r="D213" s="455">
        <v>-16.899999999999999</v>
      </c>
      <c r="E213" s="455">
        <f t="shared" si="13"/>
        <v>-35.799999999999997</v>
      </c>
      <c r="F213" s="455">
        <v>-52</v>
      </c>
      <c r="G213" s="455">
        <f t="shared" si="12"/>
        <v>-42.666666666666664</v>
      </c>
      <c r="H213" s="455">
        <v>-24.847760791466214</v>
      </c>
      <c r="I213" s="455">
        <f t="shared" si="11"/>
        <v>-26.708625909558307</v>
      </c>
    </row>
    <row r="214" spans="1:9" x14ac:dyDescent="0.2">
      <c r="A214" s="453">
        <v>39995</v>
      </c>
      <c r="B214" s="455">
        <v>39.5</v>
      </c>
      <c r="C214" s="455">
        <f t="shared" si="14"/>
        <v>-31</v>
      </c>
      <c r="D214" s="455">
        <v>-11.3</v>
      </c>
      <c r="E214" s="455">
        <f t="shared" si="13"/>
        <v>-29.6</v>
      </c>
      <c r="F214" s="455">
        <v>-34</v>
      </c>
      <c r="G214" s="455">
        <f t="shared" si="12"/>
        <v>-43.666666666666664</v>
      </c>
      <c r="H214" s="455">
        <v>-25.686083190197579</v>
      </c>
      <c r="I214" s="455">
        <f t="shared" si="11"/>
        <v>-26.537580606226154</v>
      </c>
    </row>
    <row r="215" spans="1:9" x14ac:dyDescent="0.2">
      <c r="A215" s="453">
        <v>40026</v>
      </c>
      <c r="B215" s="455">
        <v>56.1</v>
      </c>
      <c r="C215" s="455">
        <f t="shared" si="14"/>
        <v>-5.8</v>
      </c>
      <c r="D215" s="455">
        <v>-3</v>
      </c>
      <c r="E215" s="455">
        <f t="shared" si="13"/>
        <v>-25.2</v>
      </c>
      <c r="F215" s="455">
        <v>-40</v>
      </c>
      <c r="G215" s="455">
        <f t="shared" si="12"/>
        <v>-42</v>
      </c>
      <c r="H215" s="455">
        <v>-14.822616687083752</v>
      </c>
      <c r="I215" s="455">
        <f t="shared" si="11"/>
        <v>-21.785486889582515</v>
      </c>
    </row>
    <row r="216" spans="1:9" x14ac:dyDescent="0.2">
      <c r="A216" s="453">
        <v>40057</v>
      </c>
      <c r="B216" s="455">
        <v>57.7</v>
      </c>
      <c r="C216" s="455">
        <f t="shared" si="14"/>
        <v>-3.5</v>
      </c>
      <c r="D216" s="455">
        <v>-2.5</v>
      </c>
      <c r="E216" s="455">
        <f t="shared" si="13"/>
        <v>-16.899999999999999</v>
      </c>
      <c r="F216" s="455">
        <v>-38</v>
      </c>
      <c r="G216" s="455">
        <f t="shared" si="12"/>
        <v>-37.333333333333336</v>
      </c>
      <c r="H216" s="455">
        <v>-16.295313008487426</v>
      </c>
      <c r="I216" s="455">
        <f t="shared" si="11"/>
        <v>-18.934670961922919</v>
      </c>
    </row>
    <row r="217" spans="1:9" x14ac:dyDescent="0.2">
      <c r="A217" s="453">
        <v>40087</v>
      </c>
      <c r="B217" s="455">
        <v>56</v>
      </c>
      <c r="C217" s="455">
        <f t="shared" si="14"/>
        <v>13</v>
      </c>
      <c r="D217" s="455">
        <v>-1.4</v>
      </c>
      <c r="E217" s="455">
        <f t="shared" si="13"/>
        <v>-11.3</v>
      </c>
      <c r="F217" s="455">
        <v>-30</v>
      </c>
      <c r="G217" s="455">
        <f t="shared" si="12"/>
        <v>-36</v>
      </c>
      <c r="H217" s="455">
        <v>-13.041948918151675</v>
      </c>
      <c r="I217" s="455">
        <f t="shared" si="11"/>
        <v>-14.719959537907618</v>
      </c>
    </row>
    <row r="218" spans="1:9" x14ac:dyDescent="0.2">
      <c r="A218" s="453">
        <v>40118</v>
      </c>
      <c r="B218" s="455">
        <v>51.1</v>
      </c>
      <c r="C218" s="455">
        <f t="shared" si="14"/>
        <v>31.1</v>
      </c>
      <c r="D218" s="455">
        <v>3.9</v>
      </c>
      <c r="E218" s="455">
        <f t="shared" si="13"/>
        <v>-3</v>
      </c>
      <c r="F218" s="455">
        <v>-36</v>
      </c>
      <c r="G218" s="455">
        <f t="shared" si="12"/>
        <v>-34.666666666666664</v>
      </c>
      <c r="H218" s="455">
        <v>0.47525067394235521</v>
      </c>
      <c r="I218" s="455">
        <f t="shared" si="11"/>
        <v>-9.6206704175655826</v>
      </c>
    </row>
    <row r="219" spans="1:9" x14ac:dyDescent="0.2">
      <c r="A219" s="453">
        <v>40148</v>
      </c>
      <c r="B219" s="455">
        <v>50.4</v>
      </c>
      <c r="C219" s="455">
        <f t="shared" si="14"/>
        <v>44.8</v>
      </c>
      <c r="D219" s="455">
        <v>1.8</v>
      </c>
      <c r="E219" s="455">
        <f t="shared" si="13"/>
        <v>-2.5</v>
      </c>
      <c r="F219" s="455">
        <v>-35</v>
      </c>
      <c r="G219" s="455">
        <f t="shared" si="12"/>
        <v>-33.666666666666664</v>
      </c>
      <c r="H219" s="455">
        <v>12.586199201231125</v>
      </c>
      <c r="I219" s="455">
        <f t="shared" si="11"/>
        <v>6.5003190072682555E-3</v>
      </c>
    </row>
    <row r="220" spans="1:9" x14ac:dyDescent="0.2">
      <c r="A220" s="453">
        <v>40179</v>
      </c>
      <c r="B220" s="455">
        <v>47.2</v>
      </c>
      <c r="C220" s="455">
        <f t="shared" si="14"/>
        <v>39.5</v>
      </c>
      <c r="D220" s="455">
        <v>3.8</v>
      </c>
      <c r="E220" s="455">
        <f t="shared" si="13"/>
        <v>-1.4</v>
      </c>
      <c r="F220" s="455">
        <v>-29</v>
      </c>
      <c r="G220" s="455">
        <f t="shared" si="12"/>
        <v>-33.333333333333336</v>
      </c>
      <c r="H220" s="455">
        <v>11.413405880334992</v>
      </c>
      <c r="I220" s="455">
        <f t="shared" si="11"/>
        <v>8.1582852518361566</v>
      </c>
    </row>
    <row r="221" spans="1:9" x14ac:dyDescent="0.2">
      <c r="A221" s="453">
        <v>40210</v>
      </c>
      <c r="B221" s="455">
        <v>45.1</v>
      </c>
      <c r="C221" s="455">
        <f t="shared" si="14"/>
        <v>56.1</v>
      </c>
      <c r="D221" s="455">
        <v>6.5</v>
      </c>
      <c r="E221" s="455">
        <f t="shared" si="13"/>
        <v>3.9</v>
      </c>
      <c r="F221" s="455">
        <v>-22</v>
      </c>
      <c r="G221" s="455">
        <f t="shared" si="12"/>
        <v>-28.666666666666668</v>
      </c>
      <c r="H221" s="455">
        <v>17.088919617582505</v>
      </c>
      <c r="I221" s="455">
        <f t="shared" si="11"/>
        <v>13.696174899716206</v>
      </c>
    </row>
    <row r="222" spans="1:9" x14ac:dyDescent="0.2">
      <c r="A222" s="453">
        <v>40238</v>
      </c>
      <c r="B222" s="455">
        <v>44.5</v>
      </c>
      <c r="C222" s="455">
        <f t="shared" si="14"/>
        <v>57.7</v>
      </c>
      <c r="D222" s="455">
        <v>7.8</v>
      </c>
      <c r="E222" s="455">
        <f t="shared" si="13"/>
        <v>1.8</v>
      </c>
      <c r="F222" s="455">
        <v>-4</v>
      </c>
      <c r="G222" s="455">
        <f t="shared" si="12"/>
        <v>-18.333333333333332</v>
      </c>
      <c r="H222" s="455">
        <v>21.567507052479044</v>
      </c>
      <c r="I222" s="455">
        <f t="shared" si="11"/>
        <v>16.689944183465514</v>
      </c>
    </row>
    <row r="223" spans="1:9" x14ac:dyDescent="0.2">
      <c r="A223" s="453">
        <v>40269</v>
      </c>
      <c r="B223" s="455">
        <v>53</v>
      </c>
      <c r="C223" s="455">
        <f t="shared" si="14"/>
        <v>56</v>
      </c>
      <c r="D223" s="455">
        <v>12</v>
      </c>
      <c r="E223" s="455">
        <f t="shared" si="13"/>
        <v>3.8</v>
      </c>
      <c r="F223" s="455">
        <v>-25</v>
      </c>
      <c r="G223" s="455">
        <f t="shared" si="12"/>
        <v>-17</v>
      </c>
      <c r="H223" s="455">
        <v>16.930215326521747</v>
      </c>
      <c r="I223" s="455">
        <f t="shared" si="11"/>
        <v>18.528880665527765</v>
      </c>
    </row>
    <row r="224" spans="1:9" x14ac:dyDescent="0.2">
      <c r="A224" s="453">
        <v>40299</v>
      </c>
      <c r="B224" s="455">
        <v>45.8</v>
      </c>
      <c r="C224" s="455">
        <f t="shared" si="14"/>
        <v>51.1</v>
      </c>
      <c r="D224" s="455">
        <v>11</v>
      </c>
      <c r="E224" s="455">
        <f t="shared" si="13"/>
        <v>6.5</v>
      </c>
      <c r="F224" s="455">
        <v>-11</v>
      </c>
      <c r="G224" s="455">
        <f t="shared" si="12"/>
        <v>-13.333333333333334</v>
      </c>
      <c r="H224" s="455">
        <v>30.936967182631292</v>
      </c>
      <c r="I224" s="455">
        <f t="shared" si="11"/>
        <v>23.144896520544027</v>
      </c>
    </row>
    <row r="225" spans="1:9" x14ac:dyDescent="0.2">
      <c r="A225" s="453">
        <v>40330</v>
      </c>
      <c r="B225" s="455">
        <v>28.7</v>
      </c>
      <c r="C225" s="455">
        <f t="shared" si="14"/>
        <v>50.4</v>
      </c>
      <c r="D225" s="455">
        <v>9.4</v>
      </c>
      <c r="E225" s="455">
        <f t="shared" si="13"/>
        <v>7.8</v>
      </c>
      <c r="F225" s="455">
        <v>-7</v>
      </c>
      <c r="G225" s="455">
        <f t="shared" si="12"/>
        <v>-14.333333333333334</v>
      </c>
      <c r="H225" s="455">
        <v>26.756342581903041</v>
      </c>
      <c r="I225" s="455">
        <f t="shared" si="11"/>
        <v>24.874508363685361</v>
      </c>
    </row>
    <row r="226" spans="1:9" x14ac:dyDescent="0.2">
      <c r="A226" s="453">
        <v>40360</v>
      </c>
      <c r="B226" s="455">
        <v>21.2</v>
      </c>
      <c r="C226" s="455">
        <f t="shared" si="14"/>
        <v>47.2</v>
      </c>
      <c r="D226" s="455">
        <v>16.3</v>
      </c>
      <c r="E226" s="455">
        <f t="shared" si="13"/>
        <v>12</v>
      </c>
      <c r="F226" s="455">
        <v>-23</v>
      </c>
      <c r="G226" s="455">
        <f t="shared" si="12"/>
        <v>-13.666666666666666</v>
      </c>
      <c r="H226" s="455">
        <v>23.255072734219169</v>
      </c>
      <c r="I226" s="455">
        <f t="shared" si="11"/>
        <v>26.982794166251168</v>
      </c>
    </row>
    <row r="227" spans="1:9" x14ac:dyDescent="0.2">
      <c r="A227" s="453">
        <v>40391</v>
      </c>
      <c r="B227" s="455">
        <v>14</v>
      </c>
      <c r="C227" s="455">
        <f t="shared" si="14"/>
        <v>45.1</v>
      </c>
      <c r="D227" s="455">
        <v>14.9</v>
      </c>
      <c r="E227" s="455">
        <f t="shared" si="13"/>
        <v>11</v>
      </c>
      <c r="F227" s="455">
        <v>-21</v>
      </c>
      <c r="G227" s="455">
        <f t="shared" si="12"/>
        <v>-17</v>
      </c>
      <c r="H227" s="455">
        <v>20.456484671856018</v>
      </c>
      <c r="I227" s="455">
        <f t="shared" si="11"/>
        <v>23.489299995992742</v>
      </c>
    </row>
    <row r="228" spans="1:9" x14ac:dyDescent="0.2">
      <c r="A228" s="453">
        <v>40422</v>
      </c>
      <c r="B228" s="455">
        <v>-4.3</v>
      </c>
      <c r="C228" s="455">
        <f t="shared" si="14"/>
        <v>44.5</v>
      </c>
      <c r="D228" s="455">
        <v>13.3</v>
      </c>
      <c r="E228" s="455">
        <f t="shared" si="13"/>
        <v>9.4</v>
      </c>
      <c r="F228" s="455">
        <v>-13</v>
      </c>
      <c r="G228" s="455">
        <f t="shared" si="12"/>
        <v>-19</v>
      </c>
      <c r="H228" s="455">
        <v>21.099773436152901</v>
      </c>
      <c r="I228" s="455">
        <f t="shared" si="11"/>
        <v>21.603776947409361</v>
      </c>
    </row>
    <row r="229" spans="1:9" x14ac:dyDescent="0.2">
      <c r="A229" s="453">
        <v>40452</v>
      </c>
      <c r="B229" s="455">
        <v>-7.2</v>
      </c>
      <c r="C229" s="455">
        <f t="shared" si="14"/>
        <v>53</v>
      </c>
      <c r="D229" s="455">
        <v>15.9</v>
      </c>
      <c r="E229" s="455">
        <f t="shared" si="13"/>
        <v>16.3</v>
      </c>
      <c r="F229" s="455">
        <v>-17</v>
      </c>
      <c r="G229" s="455">
        <f t="shared" si="12"/>
        <v>-17</v>
      </c>
      <c r="H229" s="455">
        <v>18.8863418312542</v>
      </c>
      <c r="I229" s="455">
        <f t="shared" si="11"/>
        <v>20.147533313087706</v>
      </c>
    </row>
    <row r="230" spans="1:9" x14ac:dyDescent="0.2">
      <c r="A230" s="453">
        <v>40483</v>
      </c>
      <c r="B230" s="455">
        <v>1.8</v>
      </c>
      <c r="C230" s="455">
        <f t="shared" si="14"/>
        <v>45.8</v>
      </c>
      <c r="D230" s="455">
        <v>17.3</v>
      </c>
      <c r="E230" s="455">
        <f t="shared" si="13"/>
        <v>14.9</v>
      </c>
      <c r="F230" s="455">
        <v>-13</v>
      </c>
      <c r="G230" s="455">
        <f t="shared" si="12"/>
        <v>-14.333333333333334</v>
      </c>
      <c r="H230" s="455">
        <v>24.995532474124531</v>
      </c>
      <c r="I230" s="455">
        <f t="shared" si="11"/>
        <v>21.660549247177212</v>
      </c>
    </row>
    <row r="231" spans="1:9" x14ac:dyDescent="0.2">
      <c r="A231" s="453">
        <v>40513</v>
      </c>
      <c r="B231" s="455">
        <v>4.3</v>
      </c>
      <c r="C231" s="455">
        <f t="shared" si="14"/>
        <v>28.7</v>
      </c>
      <c r="D231" s="455">
        <v>17.7</v>
      </c>
      <c r="E231" s="455">
        <f t="shared" si="13"/>
        <v>13.3</v>
      </c>
      <c r="F231" s="455">
        <v>-2</v>
      </c>
      <c r="G231" s="455">
        <f t="shared" si="12"/>
        <v>-10.666666666666666</v>
      </c>
      <c r="H231" s="455">
        <v>23.565156870096786</v>
      </c>
      <c r="I231" s="455">
        <f t="shared" si="11"/>
        <v>22.482343725158504</v>
      </c>
    </row>
    <row r="232" spans="1:9" x14ac:dyDescent="0.2">
      <c r="A232" s="453">
        <v>40544</v>
      </c>
      <c r="B232" s="455">
        <v>15.4</v>
      </c>
      <c r="C232" s="455">
        <f t="shared" si="14"/>
        <v>21.2</v>
      </c>
      <c r="D232" s="455">
        <v>16.899999999999999</v>
      </c>
      <c r="E232" s="455">
        <f t="shared" si="13"/>
        <v>15.9</v>
      </c>
      <c r="F232" s="455">
        <v>1</v>
      </c>
      <c r="G232" s="455">
        <f t="shared" si="12"/>
        <v>-4.666666666666667</v>
      </c>
      <c r="H232" s="455">
        <v>35.175081455284158</v>
      </c>
      <c r="I232" s="455">
        <f t="shared" si="11"/>
        <v>27.911923599835159</v>
      </c>
    </row>
    <row r="233" spans="1:9" x14ac:dyDescent="0.2">
      <c r="A233" s="453">
        <v>40575</v>
      </c>
      <c r="B233" s="455">
        <v>15.7</v>
      </c>
      <c r="C233" s="455">
        <f t="shared" si="14"/>
        <v>14</v>
      </c>
      <c r="D233" s="455">
        <v>16.600000000000001</v>
      </c>
      <c r="E233" s="455">
        <f t="shared" si="13"/>
        <v>17.3</v>
      </c>
      <c r="F233" s="455">
        <v>-3</v>
      </c>
      <c r="G233" s="455">
        <f t="shared" si="12"/>
        <v>-1.3333333333333333</v>
      </c>
      <c r="H233" s="455">
        <v>28.926576066759537</v>
      </c>
      <c r="I233" s="455">
        <f t="shared" si="11"/>
        <v>29.222271464046827</v>
      </c>
    </row>
    <row r="234" spans="1:9" x14ac:dyDescent="0.2">
      <c r="A234" s="453">
        <v>40603</v>
      </c>
      <c r="B234" s="455">
        <v>14.1</v>
      </c>
      <c r="C234" s="455">
        <f t="shared" si="14"/>
        <v>-4.3</v>
      </c>
      <c r="D234" s="455">
        <v>13.4</v>
      </c>
      <c r="E234" s="455">
        <f t="shared" si="13"/>
        <v>17.7</v>
      </c>
      <c r="F234" s="455">
        <v>-3</v>
      </c>
      <c r="G234" s="455">
        <f t="shared" si="12"/>
        <v>-1.6666666666666667</v>
      </c>
      <c r="H234" s="455">
        <v>23.837720894875787</v>
      </c>
      <c r="I234" s="455">
        <f t="shared" si="11"/>
        <v>29.313126138973161</v>
      </c>
    </row>
    <row r="235" spans="1:9" x14ac:dyDescent="0.2">
      <c r="A235" s="453">
        <v>40634</v>
      </c>
      <c r="B235" s="455">
        <v>7.6</v>
      </c>
      <c r="C235" s="455">
        <f t="shared" si="14"/>
        <v>-7.2</v>
      </c>
      <c r="D235" s="455">
        <v>10.3</v>
      </c>
      <c r="E235" s="455">
        <f t="shared" si="13"/>
        <v>16.899999999999999</v>
      </c>
      <c r="F235" s="455">
        <v>-12</v>
      </c>
      <c r="G235" s="455">
        <f t="shared" si="12"/>
        <v>-6</v>
      </c>
      <c r="H235" s="455">
        <v>16.991416831636499</v>
      </c>
      <c r="I235" s="455">
        <f t="shared" si="11"/>
        <v>23.251904597757274</v>
      </c>
    </row>
    <row r="236" spans="1:9" x14ac:dyDescent="0.2">
      <c r="A236" s="453">
        <v>40664</v>
      </c>
      <c r="B236" s="455">
        <v>3.1</v>
      </c>
      <c r="C236" s="455">
        <f t="shared" si="14"/>
        <v>1.8</v>
      </c>
      <c r="D236" s="455">
        <v>10</v>
      </c>
      <c r="E236" s="455">
        <f t="shared" si="13"/>
        <v>16.600000000000001</v>
      </c>
      <c r="F236" s="455">
        <v>-9</v>
      </c>
      <c r="G236" s="455">
        <f t="shared" si="12"/>
        <v>-8</v>
      </c>
      <c r="H236" s="455">
        <v>24.649723865139379</v>
      </c>
      <c r="I236" s="455">
        <f t="shared" si="11"/>
        <v>21.826287197217223</v>
      </c>
    </row>
    <row r="237" spans="1:9" x14ac:dyDescent="0.2">
      <c r="A237" s="453">
        <v>40695</v>
      </c>
      <c r="B237" s="455">
        <v>-9</v>
      </c>
      <c r="C237" s="455">
        <f t="shared" si="14"/>
        <v>4.3</v>
      </c>
      <c r="D237" s="455">
        <v>8.3000000000000007</v>
      </c>
      <c r="E237" s="455">
        <f t="shared" si="13"/>
        <v>13.4</v>
      </c>
      <c r="F237" s="455">
        <v>-19</v>
      </c>
      <c r="G237" s="455">
        <f t="shared" si="12"/>
        <v>-13.333333333333334</v>
      </c>
      <c r="H237" s="455">
        <v>16.029171741514176</v>
      </c>
      <c r="I237" s="455">
        <f t="shared" si="11"/>
        <v>19.223437479430018</v>
      </c>
    </row>
    <row r="238" spans="1:9" x14ac:dyDescent="0.2">
      <c r="A238" s="453">
        <v>40725</v>
      </c>
      <c r="B238" s="455">
        <v>-15.1</v>
      </c>
      <c r="C238" s="455">
        <f t="shared" si="14"/>
        <v>15.4</v>
      </c>
      <c r="D238" s="455">
        <v>6.3</v>
      </c>
      <c r="E238" s="455">
        <f t="shared" si="13"/>
        <v>10.3</v>
      </c>
      <c r="F238" s="455">
        <v>-23</v>
      </c>
      <c r="G238" s="455">
        <f t="shared" si="12"/>
        <v>-17</v>
      </c>
      <c r="H238" s="455">
        <v>13.347870963592385</v>
      </c>
      <c r="I238" s="455">
        <f t="shared" si="11"/>
        <v>18.008922190081979</v>
      </c>
    </row>
    <row r="239" spans="1:9" x14ac:dyDescent="0.2">
      <c r="A239" s="453">
        <v>40756</v>
      </c>
      <c r="B239" s="455">
        <v>-37.6</v>
      </c>
      <c r="C239" s="455">
        <f t="shared" si="14"/>
        <v>15.7</v>
      </c>
      <c r="D239" s="455">
        <v>-3.1</v>
      </c>
      <c r="E239" s="455">
        <f t="shared" si="13"/>
        <v>10</v>
      </c>
      <c r="F239" s="455">
        <v>-26</v>
      </c>
      <c r="G239" s="455">
        <f t="shared" si="12"/>
        <v>-22.666666666666668</v>
      </c>
      <c r="H239" s="455">
        <v>17.543681535799237</v>
      </c>
      <c r="I239" s="455">
        <f t="shared" si="11"/>
        <v>15.640241413635266</v>
      </c>
    </row>
    <row r="240" spans="1:9" x14ac:dyDescent="0.2">
      <c r="A240" s="453">
        <v>40787</v>
      </c>
      <c r="B240" s="455">
        <v>-43.3</v>
      </c>
      <c r="C240" s="455">
        <f t="shared" si="14"/>
        <v>14.1</v>
      </c>
      <c r="D240" s="455">
        <v>-6.8</v>
      </c>
      <c r="E240" s="455">
        <f t="shared" si="13"/>
        <v>8.3000000000000007</v>
      </c>
      <c r="F240" s="455">
        <v>-18</v>
      </c>
      <c r="G240" s="455">
        <f t="shared" si="12"/>
        <v>-22.333333333333332</v>
      </c>
      <c r="H240" s="455">
        <v>13.672562931500408</v>
      </c>
      <c r="I240" s="455">
        <f t="shared" si="11"/>
        <v>14.854705143630676</v>
      </c>
    </row>
    <row r="241" spans="1:9" x14ac:dyDescent="0.2">
      <c r="A241" s="453">
        <v>40817</v>
      </c>
      <c r="B241" s="455">
        <v>-48.3</v>
      </c>
      <c r="C241" s="455">
        <f t="shared" si="14"/>
        <v>7.6</v>
      </c>
      <c r="D241" s="455">
        <v>-7.8</v>
      </c>
      <c r="E241" s="455">
        <f t="shared" si="13"/>
        <v>6.3</v>
      </c>
      <c r="F241" s="455">
        <v>-18</v>
      </c>
      <c r="G241" s="455">
        <f t="shared" si="12"/>
        <v>-20.666666666666668</v>
      </c>
      <c r="H241" s="455">
        <v>11.841212097728146</v>
      </c>
      <c r="I241" s="455">
        <f t="shared" si="11"/>
        <v>14.352485521675931</v>
      </c>
    </row>
    <row r="242" spans="1:9" x14ac:dyDescent="0.2">
      <c r="A242" s="453">
        <v>40848</v>
      </c>
      <c r="B242" s="455">
        <v>-55.2</v>
      </c>
      <c r="C242" s="455">
        <f t="shared" si="14"/>
        <v>3.1</v>
      </c>
      <c r="D242" s="455">
        <v>-7.4</v>
      </c>
      <c r="E242" s="455">
        <f t="shared" si="13"/>
        <v>-3.1</v>
      </c>
      <c r="F242" s="455">
        <v>-17</v>
      </c>
      <c r="G242" s="455">
        <f t="shared" si="12"/>
        <v>-17.666666666666668</v>
      </c>
      <c r="H242" s="455">
        <v>9.5238309694350818</v>
      </c>
      <c r="I242" s="455">
        <f t="shared" si="11"/>
        <v>11.679201999554545</v>
      </c>
    </row>
    <row r="243" spans="1:9" x14ac:dyDescent="0.2">
      <c r="A243" s="453">
        <v>40878</v>
      </c>
      <c r="B243" s="455">
        <v>-53.8</v>
      </c>
      <c r="C243" s="455">
        <f t="shared" si="14"/>
        <v>-9</v>
      </c>
      <c r="D243" s="455">
        <v>-6</v>
      </c>
      <c r="E243" s="455">
        <f t="shared" si="13"/>
        <v>-6.8</v>
      </c>
      <c r="F243" s="455">
        <v>-22</v>
      </c>
      <c r="G243" s="455">
        <f t="shared" si="12"/>
        <v>-19</v>
      </c>
      <c r="H243" s="455">
        <v>9.2954415268155799</v>
      </c>
      <c r="I243" s="455">
        <f t="shared" si="11"/>
        <v>10.220161531326269</v>
      </c>
    </row>
    <row r="244" spans="1:9" x14ac:dyDescent="0.2">
      <c r="A244" s="453">
        <v>40909</v>
      </c>
      <c r="B244" s="455">
        <v>-21.6</v>
      </c>
      <c r="C244" s="455">
        <f t="shared" si="14"/>
        <v>-15.1</v>
      </c>
      <c r="D244" s="455">
        <v>-2.4</v>
      </c>
      <c r="E244" s="455">
        <f t="shared" si="13"/>
        <v>-7.8</v>
      </c>
      <c r="F244" s="455">
        <v>-18</v>
      </c>
      <c r="G244" s="455">
        <f t="shared" si="12"/>
        <v>-19</v>
      </c>
      <c r="H244" s="455">
        <v>8.6834693351168397</v>
      </c>
      <c r="I244" s="455">
        <f t="shared" si="11"/>
        <v>9.1675806104558344</v>
      </c>
    </row>
    <row r="245" spans="1:9" x14ac:dyDescent="0.2">
      <c r="A245" s="453">
        <v>40940</v>
      </c>
      <c r="B245" s="455">
        <v>5.4</v>
      </c>
      <c r="C245" s="455">
        <f t="shared" si="14"/>
        <v>-37.6</v>
      </c>
      <c r="D245" s="455">
        <v>0.7</v>
      </c>
      <c r="E245" s="455">
        <f t="shared" si="13"/>
        <v>-7.4</v>
      </c>
      <c r="F245" s="455">
        <v>-13</v>
      </c>
      <c r="G245" s="455">
        <f t="shared" si="12"/>
        <v>-17.666666666666668</v>
      </c>
      <c r="H245" s="455">
        <v>10.021924367104361</v>
      </c>
      <c r="I245" s="455">
        <f t="shared" si="11"/>
        <v>9.3336117430122609</v>
      </c>
    </row>
    <row r="246" spans="1:9" x14ac:dyDescent="0.2">
      <c r="A246" s="453">
        <v>40969</v>
      </c>
      <c r="B246" s="455">
        <v>22.3</v>
      </c>
      <c r="C246" s="455">
        <f t="shared" si="14"/>
        <v>-43.3</v>
      </c>
      <c r="D246" s="455">
        <v>1.5</v>
      </c>
      <c r="E246" s="455">
        <f t="shared" si="13"/>
        <v>-6</v>
      </c>
      <c r="F246" s="455">
        <v>-15</v>
      </c>
      <c r="G246" s="455">
        <f t="shared" si="12"/>
        <v>-15.333333333333334</v>
      </c>
      <c r="H246" s="455">
        <v>7.5469661819090845</v>
      </c>
      <c r="I246" s="455">
        <f t="shared" si="11"/>
        <v>8.7507866280434285</v>
      </c>
    </row>
    <row r="247" spans="1:9" x14ac:dyDescent="0.2">
      <c r="A247" s="453">
        <v>41000</v>
      </c>
      <c r="B247" s="455">
        <v>23.4</v>
      </c>
      <c r="C247" s="455">
        <f t="shared" si="14"/>
        <v>-48.3</v>
      </c>
      <c r="D247" s="455">
        <v>1.3</v>
      </c>
      <c r="E247" s="455">
        <f t="shared" si="13"/>
        <v>-2.4</v>
      </c>
      <c r="F247" s="455">
        <v>-18</v>
      </c>
      <c r="G247" s="455">
        <f t="shared" si="12"/>
        <v>-15.333333333333334</v>
      </c>
      <c r="H247" s="455">
        <v>11.514916967331573</v>
      </c>
      <c r="I247" s="455">
        <f t="shared" si="11"/>
        <v>9.6946025054483389</v>
      </c>
    </row>
    <row r="248" spans="1:9" x14ac:dyDescent="0.2">
      <c r="A248" s="453">
        <v>41030</v>
      </c>
      <c r="B248" s="455">
        <v>10.8</v>
      </c>
      <c r="C248" s="455">
        <f t="shared" si="14"/>
        <v>-55.2</v>
      </c>
      <c r="D248" s="455">
        <v>-2.5</v>
      </c>
      <c r="E248" s="455">
        <f t="shared" si="13"/>
        <v>0.7</v>
      </c>
      <c r="F248" s="455">
        <v>-23</v>
      </c>
      <c r="G248" s="455">
        <f t="shared" si="12"/>
        <v>-18.666666666666668</v>
      </c>
      <c r="H248" s="455">
        <v>8.8079424481180411</v>
      </c>
      <c r="I248" s="455">
        <f t="shared" si="11"/>
        <v>9.2899418657862327</v>
      </c>
    </row>
    <row r="249" spans="1:9" x14ac:dyDescent="0.2">
      <c r="A249" s="453">
        <v>41061</v>
      </c>
      <c r="B249" s="455">
        <v>-16.899999999999999</v>
      </c>
      <c r="C249" s="455">
        <f t="shared" si="14"/>
        <v>-53.8</v>
      </c>
      <c r="D249" s="455">
        <v>-9.3000000000000007</v>
      </c>
      <c r="E249" s="455">
        <f t="shared" si="13"/>
        <v>1.5</v>
      </c>
      <c r="F249" s="455">
        <v>-23</v>
      </c>
      <c r="G249" s="455">
        <f t="shared" si="12"/>
        <v>-21.333333333333332</v>
      </c>
      <c r="H249" s="455">
        <v>11.258594234051841</v>
      </c>
      <c r="I249" s="455">
        <f t="shared" si="11"/>
        <v>10.527151216500485</v>
      </c>
    </row>
    <row r="250" spans="1:9" x14ac:dyDescent="0.2">
      <c r="A250" s="453">
        <v>41091</v>
      </c>
      <c r="B250" s="455">
        <v>-19.600000000000001</v>
      </c>
      <c r="C250" s="455">
        <f t="shared" si="14"/>
        <v>-21.6</v>
      </c>
      <c r="D250" s="455">
        <v>-12.4</v>
      </c>
      <c r="E250" s="455">
        <f t="shared" si="13"/>
        <v>1.3</v>
      </c>
      <c r="F250" s="455">
        <v>-20</v>
      </c>
      <c r="G250" s="455">
        <f t="shared" si="12"/>
        <v>-22</v>
      </c>
      <c r="H250" s="455">
        <v>16.676766846792106</v>
      </c>
      <c r="I250" s="455">
        <f t="shared" ref="I250:I269" si="15">AVERAGE(H248:H250)</f>
        <v>12.247767842987329</v>
      </c>
    </row>
    <row r="251" spans="1:9" x14ac:dyDescent="0.2">
      <c r="A251" s="453">
        <v>41122</v>
      </c>
      <c r="B251" s="455">
        <v>-25.5</v>
      </c>
      <c r="C251" s="455">
        <f t="shared" si="14"/>
        <v>5.4</v>
      </c>
      <c r="D251" s="455">
        <v>-14.8</v>
      </c>
      <c r="E251" s="455">
        <f t="shared" si="13"/>
        <v>-2.5</v>
      </c>
      <c r="F251" s="455">
        <v>-19</v>
      </c>
      <c r="G251" s="455">
        <f t="shared" si="12"/>
        <v>-20.666666666666668</v>
      </c>
      <c r="H251" s="455">
        <v>9.9431664551345307</v>
      </c>
      <c r="I251" s="455">
        <f t="shared" si="15"/>
        <v>12.626175845326159</v>
      </c>
    </row>
    <row r="252" spans="1:9" x14ac:dyDescent="0.2">
      <c r="A252" s="453">
        <v>41153</v>
      </c>
      <c r="B252" s="455">
        <v>-18.2</v>
      </c>
      <c r="C252" s="455">
        <f t="shared" si="14"/>
        <v>22.3</v>
      </c>
      <c r="D252" s="455">
        <v>-16.5</v>
      </c>
      <c r="E252" s="455">
        <f t="shared" si="13"/>
        <v>-9.3000000000000007</v>
      </c>
      <c r="F252" s="455">
        <v>-21</v>
      </c>
      <c r="G252" s="455">
        <f t="shared" si="12"/>
        <v>-20</v>
      </c>
      <c r="H252" s="455">
        <v>9.0154437496295259</v>
      </c>
      <c r="I252" s="455">
        <f t="shared" si="15"/>
        <v>11.878459017185387</v>
      </c>
    </row>
    <row r="253" spans="1:9" x14ac:dyDescent="0.2">
      <c r="A253" s="453">
        <v>41183</v>
      </c>
      <c r="B253" s="455">
        <v>-11.5</v>
      </c>
      <c r="C253" s="455">
        <f t="shared" si="14"/>
        <v>23.4</v>
      </c>
      <c r="D253" s="455">
        <v>-16</v>
      </c>
      <c r="E253" s="455">
        <f t="shared" si="13"/>
        <v>-12.4</v>
      </c>
      <c r="F253" s="455">
        <v>-26</v>
      </c>
      <c r="G253" s="455">
        <f t="shared" si="12"/>
        <v>-22</v>
      </c>
      <c r="H253" s="455">
        <v>12.81382468176777</v>
      </c>
      <c r="I253" s="455">
        <f t="shared" si="15"/>
        <v>10.590811628843943</v>
      </c>
    </row>
    <row r="254" spans="1:9" x14ac:dyDescent="0.2">
      <c r="A254" s="453">
        <v>41214</v>
      </c>
      <c r="B254" s="455">
        <v>-15.7</v>
      </c>
      <c r="C254" s="455">
        <f t="shared" si="14"/>
        <v>10.8</v>
      </c>
      <c r="D254" s="455">
        <v>-12.2</v>
      </c>
      <c r="E254" s="455">
        <f t="shared" si="13"/>
        <v>-14.8</v>
      </c>
      <c r="F254" s="455">
        <v>-26</v>
      </c>
      <c r="G254" s="455">
        <f t="shared" si="12"/>
        <v>-24.333333333333332</v>
      </c>
      <c r="H254" s="455">
        <v>8.8563302704178994</v>
      </c>
      <c r="I254" s="455">
        <f t="shared" si="15"/>
        <v>10.228532900605066</v>
      </c>
    </row>
    <row r="255" spans="1:9" x14ac:dyDescent="0.2">
      <c r="A255" s="453">
        <v>41244</v>
      </c>
      <c r="B255" s="455">
        <v>6.9</v>
      </c>
      <c r="C255" s="455">
        <f t="shared" si="14"/>
        <v>-16.899999999999999</v>
      </c>
      <c r="D255" s="455">
        <v>-7.3</v>
      </c>
      <c r="E255" s="455">
        <f t="shared" si="13"/>
        <v>-16.5</v>
      </c>
      <c r="F255" s="455">
        <v>-29</v>
      </c>
      <c r="G255" s="455">
        <f t="shared" si="12"/>
        <v>-27</v>
      </c>
      <c r="H255" s="455">
        <v>-2.0681621909113517</v>
      </c>
      <c r="I255" s="455">
        <f t="shared" si="15"/>
        <v>6.5339975870914389</v>
      </c>
    </row>
    <row r="256" spans="1:9" x14ac:dyDescent="0.2">
      <c r="A256" s="453">
        <v>41275</v>
      </c>
      <c r="B256" s="455">
        <v>31.5</v>
      </c>
      <c r="C256" s="455">
        <f t="shared" si="14"/>
        <v>-19.600000000000001</v>
      </c>
      <c r="D256" s="455">
        <v>-2.6</v>
      </c>
      <c r="E256" s="455">
        <f t="shared" si="13"/>
        <v>-16</v>
      </c>
      <c r="F256" s="455">
        <v>-27</v>
      </c>
      <c r="G256" s="455">
        <f t="shared" si="12"/>
        <v>-27.333333333333332</v>
      </c>
      <c r="H256" s="455">
        <v>8.5924683091009655</v>
      </c>
      <c r="I256" s="455">
        <f t="shared" si="15"/>
        <v>5.1268787962025044</v>
      </c>
    </row>
    <row r="257" spans="1:9" x14ac:dyDescent="0.2">
      <c r="A257" s="453">
        <v>41306</v>
      </c>
      <c r="B257" s="455">
        <v>48.2</v>
      </c>
      <c r="C257" s="455">
        <f t="shared" si="14"/>
        <v>-25.5</v>
      </c>
      <c r="D257" s="455">
        <v>5.4</v>
      </c>
      <c r="E257" s="455">
        <f t="shared" si="13"/>
        <v>-12.2</v>
      </c>
      <c r="F257" s="455">
        <v>-29</v>
      </c>
      <c r="G257" s="455">
        <f t="shared" si="12"/>
        <v>-28.333333333333332</v>
      </c>
      <c r="H257" s="455">
        <v>3.8408196893486348</v>
      </c>
      <c r="I257" s="455">
        <f t="shared" si="15"/>
        <v>3.4550419358460829</v>
      </c>
    </row>
    <row r="258" spans="1:9" x14ac:dyDescent="0.2">
      <c r="A258" s="453">
        <v>41334</v>
      </c>
      <c r="B258" s="455">
        <v>48.5</v>
      </c>
      <c r="C258" s="455">
        <f t="shared" si="14"/>
        <v>-18.2</v>
      </c>
      <c r="D258" s="455">
        <v>3.5</v>
      </c>
      <c r="E258" s="455">
        <f t="shared" si="13"/>
        <v>-7.3</v>
      </c>
      <c r="F258" s="455">
        <v>-38</v>
      </c>
      <c r="G258" s="455">
        <f t="shared" ref="G258:G270" si="16">AVERAGE(F256:F258)</f>
        <v>-31.333333333333332</v>
      </c>
      <c r="H258" s="455">
        <v>-2.7240750669484441</v>
      </c>
      <c r="I258" s="455">
        <f t="shared" si="15"/>
        <v>3.2364043105003852</v>
      </c>
    </row>
    <row r="259" spans="1:9" x14ac:dyDescent="0.2">
      <c r="A259" s="453">
        <v>41365</v>
      </c>
      <c r="B259" s="455">
        <v>36.299999999999997</v>
      </c>
      <c r="C259" s="455">
        <f t="shared" si="14"/>
        <v>-11.5</v>
      </c>
      <c r="D259" s="455">
        <v>-0.8</v>
      </c>
      <c r="E259" s="455">
        <f t="shared" si="13"/>
        <v>-2.6</v>
      </c>
      <c r="F259" s="455">
        <v>-20</v>
      </c>
      <c r="G259" s="455">
        <f t="shared" si="16"/>
        <v>-29</v>
      </c>
      <c r="H259" s="455">
        <v>11.403015232661602</v>
      </c>
      <c r="I259" s="455">
        <f t="shared" si="15"/>
        <v>4.1732532850205972</v>
      </c>
    </row>
    <row r="260" spans="1:9" x14ac:dyDescent="0.2">
      <c r="A260" s="453">
        <v>41395</v>
      </c>
      <c r="B260" s="455">
        <v>36.4</v>
      </c>
      <c r="C260" s="455">
        <f t="shared" si="14"/>
        <v>-15.7</v>
      </c>
      <c r="D260" s="455">
        <v>-0.5</v>
      </c>
      <c r="E260" s="455">
        <f t="shared" si="13"/>
        <v>5.4</v>
      </c>
      <c r="F260" s="455">
        <v>-17</v>
      </c>
      <c r="G260" s="455">
        <f t="shared" si="16"/>
        <v>-25</v>
      </c>
      <c r="H260" s="455">
        <v>5.4896947622749508</v>
      </c>
      <c r="I260" s="455">
        <f t="shared" si="15"/>
        <v>4.7228783093293698</v>
      </c>
    </row>
    <row r="261" spans="1:9" x14ac:dyDescent="0.2">
      <c r="A261" s="453">
        <v>41426</v>
      </c>
      <c r="B261" s="455">
        <v>38.5</v>
      </c>
      <c r="C261" s="455">
        <f t="shared" si="14"/>
        <v>6.9</v>
      </c>
      <c r="D261" s="455">
        <v>1.3</v>
      </c>
      <c r="E261" s="455">
        <f t="shared" si="13"/>
        <v>3.5</v>
      </c>
      <c r="F261" s="455">
        <v>-24</v>
      </c>
      <c r="G261" s="455">
        <f t="shared" si="16"/>
        <v>-20.333333333333332</v>
      </c>
      <c r="H261" s="455">
        <v>-1.89774312769066</v>
      </c>
      <c r="I261" s="455">
        <f t="shared" si="15"/>
        <v>4.9983222890819645</v>
      </c>
    </row>
    <row r="262" spans="1:9" x14ac:dyDescent="0.2">
      <c r="A262" s="453">
        <v>41456</v>
      </c>
      <c r="B262" s="455">
        <v>36.299999999999997</v>
      </c>
      <c r="C262" s="455">
        <f t="shared" si="14"/>
        <v>31.5</v>
      </c>
      <c r="D262" s="455">
        <v>1.1000000000000001</v>
      </c>
      <c r="E262" s="455">
        <f t="shared" si="13"/>
        <v>-0.8</v>
      </c>
      <c r="F262" s="455">
        <v>-21</v>
      </c>
      <c r="G262" s="455">
        <f t="shared" si="16"/>
        <v>-20.666666666666668</v>
      </c>
      <c r="H262" s="455">
        <v>0.34988720152936992</v>
      </c>
      <c r="I262" s="455">
        <f t="shared" si="15"/>
        <v>1.3139462787045535</v>
      </c>
    </row>
    <row r="263" spans="1:9" x14ac:dyDescent="0.2">
      <c r="A263" s="453">
        <v>41487</v>
      </c>
      <c r="B263" s="455">
        <v>42</v>
      </c>
      <c r="C263" s="455">
        <f t="shared" si="14"/>
        <v>48.2</v>
      </c>
      <c r="D263" s="455">
        <v>3.1</v>
      </c>
      <c r="E263" s="455">
        <f t="shared" ref="E263:E274" si="17">D260</f>
        <v>-0.5</v>
      </c>
      <c r="F263" s="455">
        <v>-28</v>
      </c>
      <c r="G263" s="455">
        <f t="shared" si="16"/>
        <v>-24.333333333333332</v>
      </c>
      <c r="H263" s="455">
        <v>-1.7295038121634718</v>
      </c>
      <c r="I263" s="455">
        <f t="shared" si="15"/>
        <v>-1.0924532461082539</v>
      </c>
    </row>
    <row r="264" spans="1:9" x14ac:dyDescent="0.2">
      <c r="A264" s="453">
        <v>41518</v>
      </c>
      <c r="B264" s="455">
        <v>49.6</v>
      </c>
      <c r="C264" s="455">
        <f t="shared" si="14"/>
        <v>48.5</v>
      </c>
      <c r="D264" s="455">
        <v>5.0999999999999996</v>
      </c>
      <c r="E264" s="455">
        <f t="shared" si="17"/>
        <v>1.3</v>
      </c>
      <c r="F264" s="455">
        <v>-16</v>
      </c>
      <c r="G264" s="455">
        <f t="shared" si="16"/>
        <v>-21.666666666666668</v>
      </c>
      <c r="H264" s="455">
        <v>4.8091040030485459</v>
      </c>
      <c r="I264" s="455">
        <f t="shared" si="15"/>
        <v>1.1431624641381479</v>
      </c>
    </row>
    <row r="265" spans="1:9" x14ac:dyDescent="0.2">
      <c r="A265" s="453">
        <v>41548</v>
      </c>
      <c r="B265" s="455">
        <v>52.8</v>
      </c>
      <c r="C265" s="455">
        <f t="shared" si="14"/>
        <v>36.299999999999997</v>
      </c>
      <c r="D265" s="455">
        <v>4.0999999999999996</v>
      </c>
      <c r="E265" s="455">
        <f t="shared" si="17"/>
        <v>1.1000000000000001</v>
      </c>
      <c r="F265" s="455">
        <v>-15</v>
      </c>
      <c r="G265" s="455">
        <f t="shared" si="16"/>
        <v>-19.666666666666668</v>
      </c>
      <c r="H265" s="455">
        <v>2.8662958681997139</v>
      </c>
      <c r="I265" s="455">
        <f t="shared" si="15"/>
        <v>1.9819653530282626</v>
      </c>
    </row>
    <row r="266" spans="1:9" x14ac:dyDescent="0.2">
      <c r="A266" s="453">
        <v>41579</v>
      </c>
      <c r="B266" s="455">
        <v>54.6</v>
      </c>
      <c r="C266" s="455">
        <f t="shared" ref="C266:C270" si="18">B260</f>
        <v>36.4</v>
      </c>
      <c r="D266" s="455">
        <v>9.5</v>
      </c>
      <c r="E266" s="455">
        <f t="shared" si="17"/>
        <v>3.1</v>
      </c>
      <c r="F266" s="455">
        <v>-13</v>
      </c>
      <c r="G266" s="455">
        <f t="shared" si="16"/>
        <v>-14.666666666666666</v>
      </c>
      <c r="H266" s="455">
        <v>5.3591472760469117</v>
      </c>
      <c r="I266" s="455">
        <f t="shared" si="15"/>
        <v>4.3448490490983902</v>
      </c>
    </row>
    <row r="267" spans="1:9" x14ac:dyDescent="0.2">
      <c r="A267" s="453">
        <v>41609</v>
      </c>
      <c r="B267" s="455">
        <v>62</v>
      </c>
      <c r="C267" s="455">
        <f t="shared" si="18"/>
        <v>38.5</v>
      </c>
      <c r="D267" s="455">
        <v>11.1</v>
      </c>
      <c r="E267" s="455">
        <f t="shared" si="17"/>
        <v>5.0999999999999996</v>
      </c>
      <c r="F267" s="455">
        <v>-10</v>
      </c>
      <c r="G267" s="455">
        <f t="shared" si="16"/>
        <v>-12.666666666666666</v>
      </c>
      <c r="H267" s="455">
        <v>7.9003850898614161</v>
      </c>
      <c r="I267" s="455">
        <f t="shared" si="15"/>
        <v>5.3752760780360136</v>
      </c>
    </row>
    <row r="268" spans="1:9" x14ac:dyDescent="0.2">
      <c r="A268" s="453">
        <v>41640</v>
      </c>
      <c r="B268" s="455">
        <v>61.7</v>
      </c>
      <c r="C268" s="455">
        <f t="shared" si="18"/>
        <v>36.299999999999997</v>
      </c>
      <c r="D268" s="455">
        <v>13.9</v>
      </c>
      <c r="E268" s="455">
        <f t="shared" si="17"/>
        <v>4.0999999999999996</v>
      </c>
      <c r="F268" s="455">
        <v>-13</v>
      </c>
      <c r="G268" s="455">
        <f t="shared" si="16"/>
        <v>-12</v>
      </c>
      <c r="H268" s="455">
        <v>6.8</v>
      </c>
      <c r="I268" s="455">
        <f t="shared" si="15"/>
        <v>6.6865107886361095</v>
      </c>
    </row>
    <row r="269" spans="1:9" x14ac:dyDescent="0.2">
      <c r="A269" s="453">
        <v>41671</v>
      </c>
      <c r="B269" s="455">
        <v>55.7</v>
      </c>
      <c r="C269" s="455">
        <f t="shared" si="18"/>
        <v>42</v>
      </c>
      <c r="D269" s="455">
        <v>12.7</v>
      </c>
      <c r="E269" s="455">
        <f t="shared" si="17"/>
        <v>9.5</v>
      </c>
      <c r="F269" s="455">
        <v>-18</v>
      </c>
      <c r="G269" s="455">
        <f t="shared" si="16"/>
        <v>-13.666666666666666</v>
      </c>
      <c r="H269" s="455">
        <v>6.2</v>
      </c>
      <c r="I269" s="455">
        <f t="shared" si="15"/>
        <v>6.9667950299538051</v>
      </c>
    </row>
    <row r="270" spans="1:9" x14ac:dyDescent="0.2">
      <c r="A270" s="453">
        <v>41699</v>
      </c>
      <c r="B270" s="455">
        <v>46.6</v>
      </c>
      <c r="C270" s="455">
        <f t="shared" si="18"/>
        <v>49.6</v>
      </c>
      <c r="D270" s="455">
        <v>9</v>
      </c>
      <c r="E270" s="455">
        <f t="shared" si="17"/>
        <v>11.1</v>
      </c>
      <c r="F270" s="455">
        <v>-11</v>
      </c>
      <c r="G270" s="455">
        <f t="shared" si="16"/>
        <v>-14</v>
      </c>
    </row>
    <row r="271" spans="1:9" x14ac:dyDescent="0.2">
      <c r="A271" s="453">
        <v>41730</v>
      </c>
      <c r="B271" s="455">
        <v>43.2</v>
      </c>
      <c r="C271" s="455">
        <f>B265</f>
        <v>52.8</v>
      </c>
      <c r="D271" s="455">
        <v>10.8</v>
      </c>
      <c r="E271" s="455">
        <f t="shared" si="17"/>
        <v>13.9</v>
      </c>
      <c r="F271" s="455">
        <v>-10</v>
      </c>
      <c r="G271" s="455">
        <f>AVERAGE(F269:F271)</f>
        <v>-13</v>
      </c>
    </row>
    <row r="272" spans="1:9" x14ac:dyDescent="0.2">
      <c r="A272" s="453">
        <v>41760</v>
      </c>
      <c r="C272" s="455">
        <f t="shared" ref="C272:C277" si="19">B266</f>
        <v>54.6</v>
      </c>
      <c r="E272" s="455">
        <f t="shared" si="17"/>
        <v>12.7</v>
      </c>
    </row>
    <row r="273" spans="1:5" x14ac:dyDescent="0.2">
      <c r="A273" s="453">
        <v>41791</v>
      </c>
      <c r="C273" s="455">
        <f t="shared" si="19"/>
        <v>62</v>
      </c>
      <c r="E273" s="455">
        <f t="shared" si="17"/>
        <v>9</v>
      </c>
    </row>
    <row r="274" spans="1:5" x14ac:dyDescent="0.2">
      <c r="A274" s="453">
        <v>41821</v>
      </c>
      <c r="C274" s="455">
        <f t="shared" si="19"/>
        <v>61.7</v>
      </c>
      <c r="E274" s="455">
        <f t="shared" si="17"/>
        <v>10.8</v>
      </c>
    </row>
    <row r="275" spans="1:5" x14ac:dyDescent="0.2">
      <c r="A275" s="453">
        <v>41852</v>
      </c>
      <c r="C275" s="455">
        <f t="shared" si="19"/>
        <v>55.7</v>
      </c>
    </row>
    <row r="276" spans="1:5" x14ac:dyDescent="0.2">
      <c r="A276" s="453">
        <v>41883</v>
      </c>
      <c r="C276" s="455">
        <f t="shared" si="19"/>
        <v>46.6</v>
      </c>
    </row>
    <row r="277" spans="1:5" x14ac:dyDescent="0.2">
      <c r="A277" s="453">
        <v>41913</v>
      </c>
      <c r="C277" s="455">
        <f t="shared" si="19"/>
        <v>43.2</v>
      </c>
    </row>
  </sheetData>
  <mergeCells count="2">
    <mergeCell ref="B182:F182"/>
    <mergeCell ref="K186:O186"/>
  </mergeCells>
  <pageMargins left="0.75" right="0.75" top="1" bottom="1" header="0.4921259845" footer="0.4921259845"/>
  <pageSetup paperSize="9" orientation="portrait" horizontalDpi="300" verticalDpi="300" r:id="rId1"/>
  <headerFooter alignWithMargins="0"/>
  <ignoredErrors>
    <ignoredError sqref="B186:I279" formulaRange="1"/>
  </ignoredErrors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workbookViewId="0"/>
  </sheetViews>
  <sheetFormatPr defaultRowHeight="12.75" x14ac:dyDescent="0.2"/>
  <cols>
    <col min="1" max="1" width="13.5703125" style="151" bestFit="1" customWidth="1"/>
    <col min="2" max="7" width="9.28515625" style="151" customWidth="1"/>
    <col min="8" max="256" width="9.140625" style="151"/>
    <col min="257" max="257" width="13.5703125" style="151" bestFit="1" customWidth="1"/>
    <col min="258" max="263" width="9.28515625" style="151" customWidth="1"/>
    <col min="264" max="512" width="9.140625" style="151"/>
    <col min="513" max="513" width="13.5703125" style="151" bestFit="1" customWidth="1"/>
    <col min="514" max="519" width="9.28515625" style="151" customWidth="1"/>
    <col min="520" max="768" width="9.140625" style="151"/>
    <col min="769" max="769" width="13.5703125" style="151" bestFit="1" customWidth="1"/>
    <col min="770" max="775" width="9.28515625" style="151" customWidth="1"/>
    <col min="776" max="1024" width="9.140625" style="151"/>
    <col min="1025" max="1025" width="13.5703125" style="151" bestFit="1" customWidth="1"/>
    <col min="1026" max="1031" width="9.28515625" style="151" customWidth="1"/>
    <col min="1032" max="1280" width="9.140625" style="151"/>
    <col min="1281" max="1281" width="13.5703125" style="151" bestFit="1" customWidth="1"/>
    <col min="1282" max="1287" width="9.28515625" style="151" customWidth="1"/>
    <col min="1288" max="1536" width="9.140625" style="151"/>
    <col min="1537" max="1537" width="13.5703125" style="151" bestFit="1" customWidth="1"/>
    <col min="1538" max="1543" width="9.28515625" style="151" customWidth="1"/>
    <col min="1544" max="1792" width="9.140625" style="151"/>
    <col min="1793" max="1793" width="13.5703125" style="151" bestFit="1" customWidth="1"/>
    <col min="1794" max="1799" width="9.28515625" style="151" customWidth="1"/>
    <col min="1800" max="2048" width="9.140625" style="151"/>
    <col min="2049" max="2049" width="13.5703125" style="151" bestFit="1" customWidth="1"/>
    <col min="2050" max="2055" width="9.28515625" style="151" customWidth="1"/>
    <col min="2056" max="2304" width="9.140625" style="151"/>
    <col min="2305" max="2305" width="13.5703125" style="151" bestFit="1" customWidth="1"/>
    <col min="2306" max="2311" width="9.28515625" style="151" customWidth="1"/>
    <col min="2312" max="2560" width="9.140625" style="151"/>
    <col min="2561" max="2561" width="13.5703125" style="151" bestFit="1" customWidth="1"/>
    <col min="2562" max="2567" width="9.28515625" style="151" customWidth="1"/>
    <col min="2568" max="2816" width="9.140625" style="151"/>
    <col min="2817" max="2817" width="13.5703125" style="151" bestFit="1" customWidth="1"/>
    <col min="2818" max="2823" width="9.28515625" style="151" customWidth="1"/>
    <col min="2824" max="3072" width="9.140625" style="151"/>
    <col min="3073" max="3073" width="13.5703125" style="151" bestFit="1" customWidth="1"/>
    <col min="3074" max="3079" width="9.28515625" style="151" customWidth="1"/>
    <col min="3080" max="3328" width="9.140625" style="151"/>
    <col min="3329" max="3329" width="13.5703125" style="151" bestFit="1" customWidth="1"/>
    <col min="3330" max="3335" width="9.28515625" style="151" customWidth="1"/>
    <col min="3336" max="3584" width="9.140625" style="151"/>
    <col min="3585" max="3585" width="13.5703125" style="151" bestFit="1" customWidth="1"/>
    <col min="3586" max="3591" width="9.28515625" style="151" customWidth="1"/>
    <col min="3592" max="3840" width="9.140625" style="151"/>
    <col min="3841" max="3841" width="13.5703125" style="151" bestFit="1" customWidth="1"/>
    <col min="3842" max="3847" width="9.28515625" style="151" customWidth="1"/>
    <col min="3848" max="4096" width="9.140625" style="151"/>
    <col min="4097" max="4097" width="13.5703125" style="151" bestFit="1" customWidth="1"/>
    <col min="4098" max="4103" width="9.28515625" style="151" customWidth="1"/>
    <col min="4104" max="4352" width="9.140625" style="151"/>
    <col min="4353" max="4353" width="13.5703125" style="151" bestFit="1" customWidth="1"/>
    <col min="4354" max="4359" width="9.28515625" style="151" customWidth="1"/>
    <col min="4360" max="4608" width="9.140625" style="151"/>
    <col min="4609" max="4609" width="13.5703125" style="151" bestFit="1" customWidth="1"/>
    <col min="4610" max="4615" width="9.28515625" style="151" customWidth="1"/>
    <col min="4616" max="4864" width="9.140625" style="151"/>
    <col min="4865" max="4865" width="13.5703125" style="151" bestFit="1" customWidth="1"/>
    <col min="4866" max="4871" width="9.28515625" style="151" customWidth="1"/>
    <col min="4872" max="5120" width="9.140625" style="151"/>
    <col min="5121" max="5121" width="13.5703125" style="151" bestFit="1" customWidth="1"/>
    <col min="5122" max="5127" width="9.28515625" style="151" customWidth="1"/>
    <col min="5128" max="5376" width="9.140625" style="151"/>
    <col min="5377" max="5377" width="13.5703125" style="151" bestFit="1" customWidth="1"/>
    <col min="5378" max="5383" width="9.28515625" style="151" customWidth="1"/>
    <col min="5384" max="5632" width="9.140625" style="151"/>
    <col min="5633" max="5633" width="13.5703125" style="151" bestFit="1" customWidth="1"/>
    <col min="5634" max="5639" width="9.28515625" style="151" customWidth="1"/>
    <col min="5640" max="5888" width="9.140625" style="151"/>
    <col min="5889" max="5889" width="13.5703125" style="151" bestFit="1" customWidth="1"/>
    <col min="5890" max="5895" width="9.28515625" style="151" customWidth="1"/>
    <col min="5896" max="6144" width="9.140625" style="151"/>
    <col min="6145" max="6145" width="13.5703125" style="151" bestFit="1" customWidth="1"/>
    <col min="6146" max="6151" width="9.28515625" style="151" customWidth="1"/>
    <col min="6152" max="6400" width="9.140625" style="151"/>
    <col min="6401" max="6401" width="13.5703125" style="151" bestFit="1" customWidth="1"/>
    <col min="6402" max="6407" width="9.28515625" style="151" customWidth="1"/>
    <col min="6408" max="6656" width="9.140625" style="151"/>
    <col min="6657" max="6657" width="13.5703125" style="151" bestFit="1" customWidth="1"/>
    <col min="6658" max="6663" width="9.28515625" style="151" customWidth="1"/>
    <col min="6664" max="6912" width="9.140625" style="151"/>
    <col min="6913" max="6913" width="13.5703125" style="151" bestFit="1" customWidth="1"/>
    <col min="6914" max="6919" width="9.28515625" style="151" customWidth="1"/>
    <col min="6920" max="7168" width="9.140625" style="151"/>
    <col min="7169" max="7169" width="13.5703125" style="151" bestFit="1" customWidth="1"/>
    <col min="7170" max="7175" width="9.28515625" style="151" customWidth="1"/>
    <col min="7176" max="7424" width="9.140625" style="151"/>
    <col min="7425" max="7425" width="13.5703125" style="151" bestFit="1" customWidth="1"/>
    <col min="7426" max="7431" width="9.28515625" style="151" customWidth="1"/>
    <col min="7432" max="7680" width="9.140625" style="151"/>
    <col min="7681" max="7681" width="13.5703125" style="151" bestFit="1" customWidth="1"/>
    <col min="7682" max="7687" width="9.28515625" style="151" customWidth="1"/>
    <col min="7688" max="7936" width="9.140625" style="151"/>
    <col min="7937" max="7937" width="13.5703125" style="151" bestFit="1" customWidth="1"/>
    <col min="7938" max="7943" width="9.28515625" style="151" customWidth="1"/>
    <col min="7944" max="8192" width="9.140625" style="151"/>
    <col min="8193" max="8193" width="13.5703125" style="151" bestFit="1" customWidth="1"/>
    <col min="8194" max="8199" width="9.28515625" style="151" customWidth="1"/>
    <col min="8200" max="8448" width="9.140625" style="151"/>
    <col min="8449" max="8449" width="13.5703125" style="151" bestFit="1" customWidth="1"/>
    <col min="8450" max="8455" width="9.28515625" style="151" customWidth="1"/>
    <col min="8456" max="8704" width="9.140625" style="151"/>
    <col min="8705" max="8705" width="13.5703125" style="151" bestFit="1" customWidth="1"/>
    <col min="8706" max="8711" width="9.28515625" style="151" customWidth="1"/>
    <col min="8712" max="8960" width="9.140625" style="151"/>
    <col min="8961" max="8961" width="13.5703125" style="151" bestFit="1" customWidth="1"/>
    <col min="8962" max="8967" width="9.28515625" style="151" customWidth="1"/>
    <col min="8968" max="9216" width="9.140625" style="151"/>
    <col min="9217" max="9217" width="13.5703125" style="151" bestFit="1" customWidth="1"/>
    <col min="9218" max="9223" width="9.28515625" style="151" customWidth="1"/>
    <col min="9224" max="9472" width="9.140625" style="151"/>
    <col min="9473" max="9473" width="13.5703125" style="151" bestFit="1" customWidth="1"/>
    <col min="9474" max="9479" width="9.28515625" style="151" customWidth="1"/>
    <col min="9480" max="9728" width="9.140625" style="151"/>
    <col min="9729" max="9729" width="13.5703125" style="151" bestFit="1" customWidth="1"/>
    <col min="9730" max="9735" width="9.28515625" style="151" customWidth="1"/>
    <col min="9736" max="9984" width="9.140625" style="151"/>
    <col min="9985" max="9985" width="13.5703125" style="151" bestFit="1" customWidth="1"/>
    <col min="9986" max="9991" width="9.28515625" style="151" customWidth="1"/>
    <col min="9992" max="10240" width="9.140625" style="151"/>
    <col min="10241" max="10241" width="13.5703125" style="151" bestFit="1" customWidth="1"/>
    <col min="10242" max="10247" width="9.28515625" style="151" customWidth="1"/>
    <col min="10248" max="10496" width="9.140625" style="151"/>
    <col min="10497" max="10497" width="13.5703125" style="151" bestFit="1" customWidth="1"/>
    <col min="10498" max="10503" width="9.28515625" style="151" customWidth="1"/>
    <col min="10504" max="10752" width="9.140625" style="151"/>
    <col min="10753" max="10753" width="13.5703125" style="151" bestFit="1" customWidth="1"/>
    <col min="10754" max="10759" width="9.28515625" style="151" customWidth="1"/>
    <col min="10760" max="11008" width="9.140625" style="151"/>
    <col min="11009" max="11009" width="13.5703125" style="151" bestFit="1" customWidth="1"/>
    <col min="11010" max="11015" width="9.28515625" style="151" customWidth="1"/>
    <col min="11016" max="11264" width="9.140625" style="151"/>
    <col min="11265" max="11265" width="13.5703125" style="151" bestFit="1" customWidth="1"/>
    <col min="11266" max="11271" width="9.28515625" style="151" customWidth="1"/>
    <col min="11272" max="11520" width="9.140625" style="151"/>
    <col min="11521" max="11521" width="13.5703125" style="151" bestFit="1" customWidth="1"/>
    <col min="11522" max="11527" width="9.28515625" style="151" customWidth="1"/>
    <col min="11528" max="11776" width="9.140625" style="151"/>
    <col min="11777" max="11777" width="13.5703125" style="151" bestFit="1" customWidth="1"/>
    <col min="11778" max="11783" width="9.28515625" style="151" customWidth="1"/>
    <col min="11784" max="12032" width="9.140625" style="151"/>
    <col min="12033" max="12033" width="13.5703125" style="151" bestFit="1" customWidth="1"/>
    <col min="12034" max="12039" width="9.28515625" style="151" customWidth="1"/>
    <col min="12040" max="12288" width="9.140625" style="151"/>
    <col min="12289" max="12289" width="13.5703125" style="151" bestFit="1" customWidth="1"/>
    <col min="12290" max="12295" width="9.28515625" style="151" customWidth="1"/>
    <col min="12296" max="12544" width="9.140625" style="151"/>
    <col min="12545" max="12545" width="13.5703125" style="151" bestFit="1" customWidth="1"/>
    <col min="12546" max="12551" width="9.28515625" style="151" customWidth="1"/>
    <col min="12552" max="12800" width="9.140625" style="151"/>
    <col min="12801" max="12801" width="13.5703125" style="151" bestFit="1" customWidth="1"/>
    <col min="12802" max="12807" width="9.28515625" style="151" customWidth="1"/>
    <col min="12808" max="13056" width="9.140625" style="151"/>
    <col min="13057" max="13057" width="13.5703125" style="151" bestFit="1" customWidth="1"/>
    <col min="13058" max="13063" width="9.28515625" style="151" customWidth="1"/>
    <col min="13064" max="13312" width="9.140625" style="151"/>
    <col min="13313" max="13313" width="13.5703125" style="151" bestFit="1" customWidth="1"/>
    <col min="13314" max="13319" width="9.28515625" style="151" customWidth="1"/>
    <col min="13320" max="13568" width="9.140625" style="151"/>
    <col min="13569" max="13569" width="13.5703125" style="151" bestFit="1" customWidth="1"/>
    <col min="13570" max="13575" width="9.28515625" style="151" customWidth="1"/>
    <col min="13576" max="13824" width="9.140625" style="151"/>
    <col min="13825" max="13825" width="13.5703125" style="151" bestFit="1" customWidth="1"/>
    <col min="13826" max="13831" width="9.28515625" style="151" customWidth="1"/>
    <col min="13832" max="14080" width="9.140625" style="151"/>
    <col min="14081" max="14081" width="13.5703125" style="151" bestFit="1" customWidth="1"/>
    <col min="14082" max="14087" width="9.28515625" style="151" customWidth="1"/>
    <col min="14088" max="14336" width="9.140625" style="151"/>
    <col min="14337" max="14337" width="13.5703125" style="151" bestFit="1" customWidth="1"/>
    <col min="14338" max="14343" width="9.28515625" style="151" customWidth="1"/>
    <col min="14344" max="14592" width="9.140625" style="151"/>
    <col min="14593" max="14593" width="13.5703125" style="151" bestFit="1" customWidth="1"/>
    <col min="14594" max="14599" width="9.28515625" style="151" customWidth="1"/>
    <col min="14600" max="14848" width="9.140625" style="151"/>
    <col min="14849" max="14849" width="13.5703125" style="151" bestFit="1" customWidth="1"/>
    <col min="14850" max="14855" width="9.28515625" style="151" customWidth="1"/>
    <col min="14856" max="15104" width="9.140625" style="151"/>
    <col min="15105" max="15105" width="13.5703125" style="151" bestFit="1" customWidth="1"/>
    <col min="15106" max="15111" width="9.28515625" style="151" customWidth="1"/>
    <col min="15112" max="15360" width="9.140625" style="151"/>
    <col min="15361" max="15361" width="13.5703125" style="151" bestFit="1" customWidth="1"/>
    <col min="15362" max="15367" width="9.28515625" style="151" customWidth="1"/>
    <col min="15368" max="15616" width="9.140625" style="151"/>
    <col min="15617" max="15617" width="13.5703125" style="151" bestFit="1" customWidth="1"/>
    <col min="15618" max="15623" width="9.28515625" style="151" customWidth="1"/>
    <col min="15624" max="15872" width="9.140625" style="151"/>
    <col min="15873" max="15873" width="13.5703125" style="151" bestFit="1" customWidth="1"/>
    <col min="15874" max="15879" width="9.28515625" style="151" customWidth="1"/>
    <col min="15880" max="16128" width="9.140625" style="151"/>
    <col min="16129" max="16129" width="13.5703125" style="151" bestFit="1" customWidth="1"/>
    <col min="16130" max="16135" width="9.28515625" style="151" customWidth="1"/>
    <col min="16136" max="16384" width="9.140625" style="151"/>
  </cols>
  <sheetData>
    <row r="1" spans="1:10" x14ac:dyDescent="0.2">
      <c r="A1" s="161" t="s">
        <v>573</v>
      </c>
      <c r="J1" s="161" t="s">
        <v>573</v>
      </c>
    </row>
    <row r="2" spans="1:10" x14ac:dyDescent="0.2">
      <c r="A2" s="461" t="s">
        <v>1</v>
      </c>
      <c r="B2" s="462">
        <v>2014</v>
      </c>
      <c r="C2" s="462">
        <v>2015</v>
      </c>
      <c r="D2" s="151">
        <v>2016</v>
      </c>
      <c r="E2" s="151">
        <v>2017</v>
      </c>
      <c r="F2" s="151">
        <v>2018</v>
      </c>
      <c r="G2" s="151">
        <v>2019</v>
      </c>
    </row>
    <row r="3" spans="1:10" x14ac:dyDescent="0.2">
      <c r="A3" s="462" t="s">
        <v>556</v>
      </c>
      <c r="B3" s="455">
        <v>2.4</v>
      </c>
      <c r="C3" s="151">
        <v>3.3</v>
      </c>
      <c r="D3" s="151">
        <v>3.5</v>
      </c>
    </row>
    <row r="4" spans="1:10" x14ac:dyDescent="0.2">
      <c r="A4" s="462" t="s">
        <v>557</v>
      </c>
      <c r="B4" s="455">
        <v>2.2999999999999998</v>
      </c>
      <c r="C4" s="151">
        <v>3</v>
      </c>
      <c r="D4" s="151">
        <v>3.2</v>
      </c>
      <c r="E4" s="151">
        <v>3.4</v>
      </c>
    </row>
    <row r="5" spans="1:10" x14ac:dyDescent="0.2">
      <c r="A5" s="462" t="s">
        <v>558</v>
      </c>
      <c r="B5" s="455">
        <v>2.2999999999999998</v>
      </c>
      <c r="C5" s="151">
        <v>3</v>
      </c>
      <c r="D5" s="151">
        <v>3.5</v>
      </c>
      <c r="E5" s="151">
        <v>3.6</v>
      </c>
      <c r="F5" s="151">
        <v>3.6</v>
      </c>
      <c r="G5" s="151">
        <v>3.6</v>
      </c>
    </row>
    <row r="6" spans="1:10" x14ac:dyDescent="0.2">
      <c r="A6" s="462" t="s">
        <v>559</v>
      </c>
      <c r="B6" s="455">
        <v>2.2000000000000002</v>
      </c>
      <c r="C6" s="151">
        <v>3.1</v>
      </c>
    </row>
    <row r="7" spans="1:10" x14ac:dyDescent="0.2">
      <c r="A7" s="462" t="s">
        <v>560</v>
      </c>
      <c r="B7" s="455">
        <v>2</v>
      </c>
      <c r="C7" s="151">
        <v>2.9</v>
      </c>
    </row>
    <row r="10" spans="1:10" x14ac:dyDescent="0.2">
      <c r="A10" s="461" t="s">
        <v>561</v>
      </c>
      <c r="B10" s="151">
        <v>2014</v>
      </c>
      <c r="C10" s="151">
        <v>2015</v>
      </c>
    </row>
    <row r="11" spans="1:10" x14ac:dyDescent="0.2">
      <c r="A11" s="462" t="s">
        <v>562</v>
      </c>
      <c r="B11" s="151">
        <v>0.2</v>
      </c>
      <c r="C11" s="151">
        <v>1.9</v>
      </c>
      <c r="D11" s="151">
        <v>2</v>
      </c>
    </row>
    <row r="12" spans="1:10" x14ac:dyDescent="0.2">
      <c r="A12" s="462" t="s">
        <v>563</v>
      </c>
      <c r="B12" s="151">
        <v>0.8</v>
      </c>
      <c r="C12" s="151">
        <v>2.1</v>
      </c>
      <c r="D12" s="151">
        <v>2.2999999999999998</v>
      </c>
      <c r="E12" s="151">
        <v>2.4</v>
      </c>
    </row>
    <row r="13" spans="1:10" x14ac:dyDescent="0.2">
      <c r="A13" s="462" t="s">
        <v>564</v>
      </c>
      <c r="B13" s="151">
        <v>0.7</v>
      </c>
      <c r="C13" s="151">
        <v>1.6</v>
      </c>
      <c r="D13" s="151">
        <v>1.8</v>
      </c>
      <c r="E13" s="151">
        <v>2</v>
      </c>
      <c r="F13" s="151">
        <v>2.1</v>
      </c>
      <c r="G13" s="151">
        <v>2.2000000000000002</v>
      </c>
    </row>
    <row r="14" spans="1:10" x14ac:dyDescent="0.2">
      <c r="A14" s="462" t="s">
        <v>565</v>
      </c>
      <c r="B14" s="151">
        <v>0.4</v>
      </c>
      <c r="C14" s="151">
        <v>1.6</v>
      </c>
    </row>
    <row r="15" spans="1:10" x14ac:dyDescent="0.2">
      <c r="A15" s="462" t="s">
        <v>566</v>
      </c>
      <c r="B15" s="151">
        <v>0.4</v>
      </c>
      <c r="C15" s="151">
        <v>1</v>
      </c>
    </row>
  </sheetData>
  <pageMargins left="0.75" right="0.75" top="1" bottom="1" header="0.4921259845" footer="0.4921259845"/>
  <pageSetup paperSize="9" orientation="portrait" verticalDpi="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workbookViewId="0"/>
  </sheetViews>
  <sheetFormatPr defaultRowHeight="12.75" x14ac:dyDescent="0.2"/>
  <cols>
    <col min="1" max="16384" width="9.140625" style="429"/>
  </cols>
  <sheetData>
    <row r="1" spans="1:7" x14ac:dyDescent="0.2">
      <c r="A1" s="428" t="s">
        <v>521</v>
      </c>
      <c r="B1" s="428"/>
      <c r="C1" s="428"/>
      <c r="D1" s="428"/>
      <c r="E1" s="428"/>
      <c r="F1" s="428"/>
      <c r="G1" s="428"/>
    </row>
    <row r="2" spans="1:7" x14ac:dyDescent="0.2">
      <c r="A2" s="430"/>
      <c r="B2" s="431">
        <v>2012</v>
      </c>
      <c r="C2" s="431">
        <v>2013</v>
      </c>
      <c r="D2" s="431" t="s">
        <v>522</v>
      </c>
      <c r="E2" s="431" t="s">
        <v>86</v>
      </c>
      <c r="F2" s="431" t="s">
        <v>87</v>
      </c>
      <c r="G2" s="431" t="s">
        <v>102</v>
      </c>
    </row>
    <row r="3" spans="1:7" x14ac:dyDescent="0.2">
      <c r="A3" s="429" t="s">
        <v>2</v>
      </c>
      <c r="B3" s="429">
        <v>52.7</v>
      </c>
      <c r="C3" s="429">
        <v>55.4</v>
      </c>
      <c r="D3" s="429">
        <v>55.2</v>
      </c>
      <c r="E3" s="429">
        <v>56.2</v>
      </c>
      <c r="F3" s="429">
        <v>54.9</v>
      </c>
      <c r="G3" s="429">
        <v>53.4</v>
      </c>
    </row>
    <row r="4" spans="1:7" x14ac:dyDescent="0.2">
      <c r="A4" s="429" t="s">
        <v>523</v>
      </c>
      <c r="B4" s="429">
        <v>50</v>
      </c>
      <c r="C4" s="429">
        <v>50</v>
      </c>
      <c r="D4" s="429">
        <v>50</v>
      </c>
      <c r="E4" s="429">
        <v>50</v>
      </c>
      <c r="F4" s="429">
        <v>50</v>
      </c>
      <c r="G4" s="429">
        <v>50</v>
      </c>
    </row>
    <row r="5" spans="1:7" x14ac:dyDescent="0.2">
      <c r="A5" s="429" t="s">
        <v>524</v>
      </c>
      <c r="B5" s="429">
        <v>53</v>
      </c>
      <c r="C5" s="429">
        <v>53</v>
      </c>
      <c r="D5" s="429">
        <v>53</v>
      </c>
      <c r="E5" s="429">
        <v>53</v>
      </c>
      <c r="F5" s="429">
        <v>53</v>
      </c>
      <c r="G5" s="429">
        <v>53</v>
      </c>
    </row>
    <row r="6" spans="1:7" x14ac:dyDescent="0.2">
      <c r="A6" s="429" t="s">
        <v>525</v>
      </c>
      <c r="B6" s="429">
        <v>55</v>
      </c>
      <c r="C6" s="429">
        <v>55</v>
      </c>
      <c r="D6" s="429">
        <v>55</v>
      </c>
      <c r="E6" s="429">
        <v>55</v>
      </c>
      <c r="F6" s="429">
        <v>55</v>
      </c>
      <c r="G6" s="429">
        <v>55</v>
      </c>
    </row>
    <row r="7" spans="1:7" x14ac:dyDescent="0.2">
      <c r="A7" s="429" t="s">
        <v>526</v>
      </c>
      <c r="B7" s="429">
        <v>57</v>
      </c>
      <c r="C7" s="429">
        <v>57</v>
      </c>
      <c r="D7" s="429">
        <v>57</v>
      </c>
      <c r="E7" s="429">
        <v>57</v>
      </c>
      <c r="F7" s="429">
        <v>57</v>
      </c>
      <c r="G7" s="429">
        <v>57</v>
      </c>
    </row>
    <row r="8" spans="1:7" x14ac:dyDescent="0.2">
      <c r="A8" s="429" t="s">
        <v>527</v>
      </c>
      <c r="B8" s="429">
        <v>60</v>
      </c>
      <c r="C8" s="429">
        <v>60</v>
      </c>
      <c r="D8" s="429">
        <v>60</v>
      </c>
      <c r="E8" s="429">
        <v>60</v>
      </c>
      <c r="F8" s="429">
        <v>60</v>
      </c>
      <c r="G8" s="429">
        <v>60</v>
      </c>
    </row>
  </sheetData>
  <pageMargins left="0.75" right="0.75" top="1" bottom="1" header="0.4921259845" footer="0.4921259845"/>
  <pageSetup paperSize="9" orientation="portrait" verticalDpi="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showGridLines="0" workbookViewId="0">
      <selection sqref="A1:F1"/>
    </sheetView>
  </sheetViews>
  <sheetFormatPr defaultRowHeight="15" x14ac:dyDescent="0.25"/>
  <cols>
    <col min="1" max="1" width="18.85546875" customWidth="1"/>
  </cols>
  <sheetData>
    <row r="1" spans="1:8" x14ac:dyDescent="0.25">
      <c r="A1" s="517" t="s">
        <v>528</v>
      </c>
      <c r="B1" s="517"/>
      <c r="C1" s="517"/>
      <c r="D1" s="517"/>
      <c r="E1" s="517"/>
      <c r="F1" s="517"/>
    </row>
    <row r="2" spans="1:8" x14ac:dyDescent="0.25">
      <c r="A2" s="343"/>
      <c r="B2" s="344">
        <v>2013</v>
      </c>
      <c r="C2" s="344">
        <v>2014</v>
      </c>
      <c r="D2" s="344">
        <v>2015</v>
      </c>
      <c r="E2" s="344">
        <v>2016</v>
      </c>
      <c r="F2" s="344">
        <v>2017</v>
      </c>
      <c r="G2" s="424"/>
      <c r="H2" s="424"/>
    </row>
    <row r="3" spans="1:8" x14ac:dyDescent="0.25">
      <c r="A3" s="424" t="s">
        <v>529</v>
      </c>
      <c r="B3" s="432">
        <v>-2.7655724069093632</v>
      </c>
      <c r="C3" s="432">
        <v>-3.3766506845087627</v>
      </c>
      <c r="D3" s="432">
        <v>-3.9759906307180874</v>
      </c>
      <c r="E3" s="432">
        <v>-3.7913506867071387</v>
      </c>
      <c r="F3" s="432">
        <v>-3.9165803211457231</v>
      </c>
      <c r="G3" s="424"/>
      <c r="H3" s="432"/>
    </row>
    <row r="4" spans="1:8" x14ac:dyDescent="0.25">
      <c r="A4" s="433" t="s">
        <v>530</v>
      </c>
      <c r="B4" s="434"/>
      <c r="C4" s="434">
        <f>C3+0.3</f>
        <v>-3.0766506845087629</v>
      </c>
      <c r="D4" s="434">
        <f>D3+0.5</f>
        <v>-3.4759906307180874</v>
      </c>
      <c r="E4" s="434">
        <f>E3+0.5</f>
        <v>-3.2913506867071387</v>
      </c>
      <c r="F4" s="434">
        <f>F3+0.5</f>
        <v>-3.4165803211457231</v>
      </c>
      <c r="G4" s="424"/>
      <c r="H4" s="432"/>
    </row>
  </sheetData>
  <mergeCells count="1">
    <mergeCell ref="A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sqref="A1:F1"/>
    </sheetView>
  </sheetViews>
  <sheetFormatPr defaultRowHeight="15" x14ac:dyDescent="0.25"/>
  <cols>
    <col min="1" max="1" width="55.140625" customWidth="1"/>
  </cols>
  <sheetData>
    <row r="1" spans="1:6" x14ac:dyDescent="0.25">
      <c r="A1" s="517" t="s">
        <v>429</v>
      </c>
      <c r="B1" s="517"/>
      <c r="C1" s="517"/>
      <c r="D1" s="517"/>
      <c r="E1" s="517"/>
      <c r="F1" s="517"/>
    </row>
    <row r="2" spans="1:6" x14ac:dyDescent="0.25">
      <c r="A2" s="343"/>
      <c r="B2" s="344">
        <v>2013</v>
      </c>
      <c r="C2" s="344" t="s">
        <v>103</v>
      </c>
      <c r="D2" s="344" t="s">
        <v>86</v>
      </c>
      <c r="E2" s="344" t="s">
        <v>87</v>
      </c>
      <c r="F2" s="344" t="s">
        <v>102</v>
      </c>
    </row>
    <row r="3" spans="1:6" x14ac:dyDescent="0.25">
      <c r="A3" s="345" t="s">
        <v>430</v>
      </c>
      <c r="B3" s="346">
        <v>-2.7655724069093632</v>
      </c>
      <c r="C3" s="346">
        <v>-2.8396650390181204</v>
      </c>
      <c r="D3" s="346">
        <v>-2.4900010021776566</v>
      </c>
      <c r="E3" s="346">
        <v>-1.6099992320504977</v>
      </c>
      <c r="F3" s="346">
        <v>-0.5400006337180886</v>
      </c>
    </row>
    <row r="4" spans="1:6" x14ac:dyDescent="0.25">
      <c r="A4" s="347" t="s">
        <v>431</v>
      </c>
      <c r="B4" s="348">
        <v>-0.37351741010891559</v>
      </c>
      <c r="C4" s="348">
        <v>-0.3364008006528475</v>
      </c>
      <c r="D4" s="348">
        <v>-0.20442963293116281</v>
      </c>
      <c r="E4" s="348">
        <v>-5.6692512319609464E-2</v>
      </c>
      <c r="F4" s="348">
        <v>0.13576866287092437</v>
      </c>
    </row>
    <row r="5" spans="1:6" x14ac:dyDescent="0.25">
      <c r="A5" s="347" t="s">
        <v>432</v>
      </c>
      <c r="B5" s="348">
        <v>0.73665523886100859</v>
      </c>
      <c r="C5" s="348">
        <v>1.4107540486613326</v>
      </c>
      <c r="D5" s="348">
        <v>0.43363259548839489</v>
      </c>
      <c r="E5" s="348">
        <v>0.42040624373787838</v>
      </c>
      <c r="F5" s="348">
        <v>5.154035640218272E-2</v>
      </c>
    </row>
    <row r="6" spans="1:6" x14ac:dyDescent="0.25">
      <c r="A6" s="349" t="s">
        <v>433</v>
      </c>
      <c r="B6" s="350">
        <f>B3-B4-B5</f>
        <v>-3.128710235661456</v>
      </c>
      <c r="C6" s="350">
        <f t="shared" ref="C6:F6" si="0">C3-C4-C5</f>
        <v>-3.9140182870266056</v>
      </c>
      <c r="D6" s="350">
        <f t="shared" si="0"/>
        <v>-2.7192039647348887</v>
      </c>
      <c r="E6" s="350">
        <f t="shared" si="0"/>
        <v>-1.9737129634687667</v>
      </c>
      <c r="F6" s="350">
        <f t="shared" si="0"/>
        <v>-0.72730965299119565</v>
      </c>
    </row>
    <row r="7" spans="1:6" x14ac:dyDescent="0.25">
      <c r="A7" s="351" t="s">
        <v>434</v>
      </c>
      <c r="B7" s="352">
        <v>1.8313329045451487</v>
      </c>
      <c r="C7" s="352">
        <f>C6-B6</f>
        <v>-0.78530805136514958</v>
      </c>
      <c r="D7" s="352">
        <f t="shared" ref="D7:F7" si="1">D6-C6</f>
        <v>1.1948143222917169</v>
      </c>
      <c r="E7" s="352">
        <f t="shared" si="1"/>
        <v>0.745491001266122</v>
      </c>
      <c r="F7" s="352">
        <f t="shared" si="1"/>
        <v>1.2464033104775711</v>
      </c>
    </row>
    <row r="8" spans="1:6" x14ac:dyDescent="0.25">
      <c r="A8" s="347" t="s">
        <v>435</v>
      </c>
      <c r="B8" s="348">
        <v>0.42967427609581843</v>
      </c>
      <c r="C8" s="348">
        <v>2.6060275491017748E-3</v>
      </c>
      <c r="D8" s="348">
        <v>-7.3081746917881274E-3</v>
      </c>
      <c r="E8" s="348">
        <v>-9.6341888485561578E-3</v>
      </c>
      <c r="F8" s="348">
        <v>-9.1146972553199923E-3</v>
      </c>
    </row>
    <row r="9" spans="1:6" x14ac:dyDescent="0.25">
      <c r="A9" s="182" t="s">
        <v>436</v>
      </c>
      <c r="B9" s="348">
        <v>-0.13811816074220751</v>
      </c>
      <c r="C9" s="348">
        <v>0.1239912565565191</v>
      </c>
      <c r="D9" s="348">
        <v>7.8877236390077821E-2</v>
      </c>
      <c r="E9" s="348">
        <v>-5.0291845217791842E-2</v>
      </c>
      <c r="F9" s="348">
        <v>7.4131004529091271E-2</v>
      </c>
    </row>
    <row r="10" spans="1:6" x14ac:dyDescent="0.25">
      <c r="A10" s="182" t="s">
        <v>437</v>
      </c>
      <c r="B10" s="348">
        <v>-0.14159970353761109</v>
      </c>
      <c r="C10" s="348">
        <v>0.13163411068076569</v>
      </c>
      <c r="D10" s="348">
        <v>2.938444154489378E-3</v>
      </c>
      <c r="E10" s="348">
        <v>3.2872008013595244E-3</v>
      </c>
      <c r="F10" s="348">
        <v>3.4718967104471893E-3</v>
      </c>
    </row>
    <row r="11" spans="1:6" x14ac:dyDescent="0.25">
      <c r="A11" s="182" t="s">
        <v>438</v>
      </c>
      <c r="B11" s="348">
        <v>0.11331124181274782</v>
      </c>
      <c r="C11" s="348">
        <v>1.6913229953193124E-2</v>
      </c>
      <c r="D11" s="348">
        <v>2.0361585295917972E-2</v>
      </c>
      <c r="E11" s="348">
        <v>1.5431973527164078E-2</v>
      </c>
      <c r="F11" s="348">
        <v>-8.6668511150327365E-3</v>
      </c>
    </row>
    <row r="12" spans="1:6" x14ac:dyDescent="0.25">
      <c r="A12" s="353" t="s">
        <v>439</v>
      </c>
      <c r="B12" s="354">
        <f>B7-B8-B9-B10-B11</f>
        <v>1.568065250916401</v>
      </c>
      <c r="C12" s="354">
        <f t="shared" ref="C12:F12" si="2">C7-C8-C9-C10-C11</f>
        <v>-1.0604526761047293</v>
      </c>
      <c r="D12" s="354">
        <f t="shared" si="2"/>
        <v>1.09994523114302</v>
      </c>
      <c r="E12" s="354">
        <f t="shared" si="2"/>
        <v>0.78669786100394645</v>
      </c>
      <c r="F12" s="354">
        <f t="shared" si="2"/>
        <v>1.1865819576083854</v>
      </c>
    </row>
    <row r="13" spans="1:6" x14ac:dyDescent="0.25">
      <c r="A13" s="355" t="s">
        <v>440</v>
      </c>
      <c r="B13" s="356">
        <v>-2.7655724069093632</v>
      </c>
      <c r="C13" s="356">
        <v>-3.3766506845087627</v>
      </c>
      <c r="D13" s="356">
        <v>-3.9759906307180874</v>
      </c>
      <c r="E13" s="356">
        <v>-3.7913506867071387</v>
      </c>
      <c r="F13" s="356">
        <v>-3.9165803211457231</v>
      </c>
    </row>
    <row r="14" spans="1:6" x14ac:dyDescent="0.25">
      <c r="A14" s="357" t="s">
        <v>441</v>
      </c>
      <c r="B14" s="358" t="s">
        <v>315</v>
      </c>
      <c r="C14" s="358">
        <v>-0.37964409310238512</v>
      </c>
      <c r="D14" s="358">
        <v>-0.48966555876449669</v>
      </c>
      <c r="E14" s="358">
        <v>-1.5061010936978286E-2</v>
      </c>
      <c r="F14" s="358">
        <v>-0.16874558396727368</v>
      </c>
    </row>
    <row r="15" spans="1:6" x14ac:dyDescent="0.25">
      <c r="A15" s="359" t="s">
        <v>442</v>
      </c>
      <c r="B15" s="352">
        <f>B3-B13</f>
        <v>0</v>
      </c>
      <c r="C15" s="352">
        <f t="shared" ref="C15:F15" si="3">C3-C13</f>
        <v>0.53698564549064232</v>
      </c>
      <c r="D15" s="352">
        <f t="shared" si="3"/>
        <v>1.4859896285404308</v>
      </c>
      <c r="E15" s="352">
        <f t="shared" si="3"/>
        <v>2.181351454656641</v>
      </c>
      <c r="F15" s="352">
        <f t="shared" si="3"/>
        <v>3.3765796874276344</v>
      </c>
    </row>
    <row r="16" spans="1:6" x14ac:dyDescent="0.25">
      <c r="A16" s="360" t="s">
        <v>443</v>
      </c>
      <c r="B16" s="361" t="s">
        <v>315</v>
      </c>
      <c r="C16" s="361">
        <f>C15-B15</f>
        <v>0.53698564549064232</v>
      </c>
      <c r="D16" s="361">
        <f t="shared" ref="D16:F16" si="4">D15-C15</f>
        <v>0.9490039830497885</v>
      </c>
      <c r="E16" s="361">
        <f t="shared" si="4"/>
        <v>0.69536182611621022</v>
      </c>
      <c r="F16" s="361">
        <f t="shared" si="4"/>
        <v>1.1952282327709933</v>
      </c>
    </row>
    <row r="17" spans="1:6" x14ac:dyDescent="0.25">
      <c r="A17" s="362" t="s">
        <v>444</v>
      </c>
      <c r="B17" s="354" t="s">
        <v>315</v>
      </c>
      <c r="C17" s="354">
        <f>C12-C14</f>
        <v>-0.68080858300234415</v>
      </c>
      <c r="D17" s="354">
        <f t="shared" ref="D17:F17" si="5">D12-D14</f>
        <v>1.5896107899075167</v>
      </c>
      <c r="E17" s="354">
        <f t="shared" si="5"/>
        <v>0.80175887194092477</v>
      </c>
      <c r="F17" s="354">
        <f t="shared" si="5"/>
        <v>1.3553275415756589</v>
      </c>
    </row>
    <row r="18" spans="1:6" x14ac:dyDescent="0.25">
      <c r="A18" s="363"/>
      <c r="B18" s="364"/>
      <c r="C18" s="364"/>
      <c r="D18" s="364"/>
      <c r="E18" s="364"/>
      <c r="F18" s="365" t="s">
        <v>94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>
      <selection sqref="A1:F1"/>
    </sheetView>
  </sheetViews>
  <sheetFormatPr defaultRowHeight="15" x14ac:dyDescent="0.25"/>
  <cols>
    <col min="1" max="1" width="37.7109375" bestFit="1" customWidth="1"/>
  </cols>
  <sheetData>
    <row r="1" spans="1:6" x14ac:dyDescent="0.25">
      <c r="A1" s="517" t="s">
        <v>445</v>
      </c>
      <c r="B1" s="517"/>
      <c r="C1" s="517"/>
      <c r="D1" s="517"/>
      <c r="E1" s="517"/>
      <c r="F1" s="517"/>
    </row>
    <row r="2" spans="1:6" x14ac:dyDescent="0.25">
      <c r="A2" s="343"/>
      <c r="B2" s="344">
        <v>2013</v>
      </c>
      <c r="C2" s="344">
        <v>2014</v>
      </c>
      <c r="D2" s="344" t="s">
        <v>86</v>
      </c>
      <c r="E2" s="344" t="s">
        <v>87</v>
      </c>
      <c r="F2" s="344" t="s">
        <v>102</v>
      </c>
    </row>
    <row r="3" spans="1:6" x14ac:dyDescent="0.25">
      <c r="A3" s="366" t="s">
        <v>446</v>
      </c>
      <c r="B3" s="367">
        <v>39975</v>
      </c>
      <c r="C3" s="367">
        <v>41110</v>
      </c>
      <c r="D3" s="367">
        <v>43711</v>
      </c>
      <c r="E3" s="367">
        <v>44824</v>
      </c>
      <c r="F3" s="367">
        <v>46021</v>
      </c>
    </row>
    <row r="4" spans="1:6" x14ac:dyDescent="0.25">
      <c r="A4" s="368" t="s">
        <v>447</v>
      </c>
      <c r="B4" s="369">
        <v>55.417694845703821</v>
      </c>
      <c r="C4" s="369">
        <v>55.18708933806149</v>
      </c>
      <c r="D4" s="369">
        <v>56.193428640561002</v>
      </c>
      <c r="E4" s="369">
        <v>54.857604925658265</v>
      </c>
      <c r="F4" s="369">
        <v>53.382271541492301</v>
      </c>
    </row>
    <row r="5" spans="1:6" x14ac:dyDescent="0.25">
      <c r="A5" s="368" t="s">
        <v>448</v>
      </c>
      <c r="B5" s="370"/>
      <c r="C5" s="370"/>
      <c r="D5" s="370"/>
      <c r="E5" s="370"/>
      <c r="F5" s="370"/>
    </row>
    <row r="6" spans="1:6" x14ac:dyDescent="0.25">
      <c r="A6" s="368" t="s">
        <v>449</v>
      </c>
      <c r="B6" s="369">
        <f>SUM(B7:B8)</f>
        <v>47.321152299886322</v>
      </c>
      <c r="C6" s="369">
        <f t="shared" ref="C6:F6" si="0">SUM(C7:C8)</f>
        <v>47.468158055184276</v>
      </c>
      <c r="D6" s="369">
        <f t="shared" si="0"/>
        <v>47.046064685836654</v>
      </c>
      <c r="E6" s="369">
        <f t="shared" si="0"/>
        <v>46.372790635236328</v>
      </c>
      <c r="F6" s="369">
        <f t="shared" si="0"/>
        <v>45.485893952800218</v>
      </c>
    </row>
    <row r="7" spans="1:6" x14ac:dyDescent="0.25">
      <c r="A7" s="366" t="s">
        <v>450</v>
      </c>
      <c r="B7" s="371">
        <v>47.321152299886322</v>
      </c>
      <c r="C7" s="371">
        <v>45.823192099308372</v>
      </c>
      <c r="D7" s="371">
        <v>43.882374162367348</v>
      </c>
      <c r="E7" s="371">
        <v>41.775490705862296</v>
      </c>
      <c r="F7" s="371">
        <v>39.594633351102424</v>
      </c>
    </row>
    <row r="8" spans="1:6" x14ac:dyDescent="0.25">
      <c r="A8" s="366" t="s">
        <v>451</v>
      </c>
      <c r="B8" s="371">
        <v>0</v>
      </c>
      <c r="C8" s="371">
        <v>1.6449659558759073</v>
      </c>
      <c r="D8" s="371">
        <v>3.1636905234693082</v>
      </c>
      <c r="E8" s="371">
        <v>4.5972999293740324</v>
      </c>
      <c r="F8" s="371">
        <v>5.891260601697792</v>
      </c>
    </row>
    <row r="9" spans="1:6" x14ac:dyDescent="0.25">
      <c r="A9" s="368" t="s">
        <v>452</v>
      </c>
      <c r="B9" s="369">
        <f>SUM(B10:B11)</f>
        <v>0</v>
      </c>
      <c r="C9" s="369">
        <f t="shared" ref="C9:F9" si="1">SUM(C10:C11)</f>
        <v>1.5195012351570658</v>
      </c>
      <c r="D9" s="369">
        <f t="shared" si="1"/>
        <v>2.8182109903304631</v>
      </c>
      <c r="E9" s="369">
        <f t="shared" si="1"/>
        <v>2.9024143984211999</v>
      </c>
      <c r="F9" s="369">
        <f t="shared" si="1"/>
        <v>2.3062846300654964</v>
      </c>
    </row>
    <row r="10" spans="1:6" x14ac:dyDescent="0.25">
      <c r="A10" s="366" t="s">
        <v>453</v>
      </c>
      <c r="B10" s="371">
        <v>0</v>
      </c>
      <c r="C10" s="371">
        <v>1.5195012351570658</v>
      </c>
      <c r="D10" s="371">
        <v>2.7673649035896615</v>
      </c>
      <c r="E10" s="371">
        <v>2.7590326913539456</v>
      </c>
      <c r="F10" s="371">
        <v>2.0743794870770236</v>
      </c>
    </row>
    <row r="11" spans="1:6" x14ac:dyDescent="0.25">
      <c r="A11" s="366" t="s">
        <v>454</v>
      </c>
      <c r="B11" s="371">
        <v>0</v>
      </c>
      <c r="C11" s="371">
        <v>0</v>
      </c>
      <c r="D11" s="371">
        <v>5.0846086740801613E-2</v>
      </c>
      <c r="E11" s="371">
        <v>0.14338170706725445</v>
      </c>
      <c r="F11" s="371">
        <v>0.23190514298847309</v>
      </c>
    </row>
    <row r="12" spans="1:6" x14ac:dyDescent="0.25">
      <c r="A12" s="368" t="s">
        <v>455</v>
      </c>
      <c r="B12" s="369">
        <f>SUM(B13:B15)</f>
        <v>3.3581390190478833</v>
      </c>
      <c r="C12" s="369">
        <f t="shared" ref="C12:F12" si="2">SUM(C13:C15)</f>
        <v>3.6180113791345043</v>
      </c>
      <c r="D12" s="369">
        <f t="shared" si="2"/>
        <v>3.495234479493678</v>
      </c>
      <c r="E12" s="369">
        <f t="shared" si="2"/>
        <v>3.3575829550437883</v>
      </c>
      <c r="F12" s="369">
        <f t="shared" si="2"/>
        <v>3.2117129609958956</v>
      </c>
    </row>
    <row r="13" spans="1:6" x14ac:dyDescent="0.25">
      <c r="A13" s="366" t="s">
        <v>456</v>
      </c>
      <c r="B13" s="348">
        <v>2.6270552028169796</v>
      </c>
      <c r="C13" s="348">
        <v>2.7076711066618837</v>
      </c>
      <c r="D13" s="348">
        <v>2.5929890775322351</v>
      </c>
      <c r="E13" s="348">
        <v>2.4684943140963038</v>
      </c>
      <c r="F13" s="348">
        <v>2.3396284674211762</v>
      </c>
    </row>
    <row r="14" spans="1:6" x14ac:dyDescent="0.25">
      <c r="A14" s="366" t="s">
        <v>457</v>
      </c>
      <c r="B14" s="371">
        <v>0.73108381623090357</v>
      </c>
      <c r="C14" s="371">
        <v>0.88492652132449856</v>
      </c>
      <c r="D14" s="371">
        <v>0.84744590972198797</v>
      </c>
      <c r="E14" s="371">
        <v>0.80651351164574314</v>
      </c>
      <c r="F14" s="371">
        <v>0.76441009421445472</v>
      </c>
    </row>
    <row r="15" spans="1:6" x14ac:dyDescent="0.25">
      <c r="A15" s="366" t="s">
        <v>458</v>
      </c>
      <c r="B15" s="371">
        <v>0</v>
      </c>
      <c r="C15" s="371">
        <v>2.5413751148121631E-2</v>
      </c>
      <c r="D15" s="371">
        <v>5.4799492239455225E-2</v>
      </c>
      <c r="E15" s="371">
        <v>8.257512930174167E-2</v>
      </c>
      <c r="F15" s="371">
        <v>0.10767439936026464</v>
      </c>
    </row>
    <row r="16" spans="1:6" x14ac:dyDescent="0.25">
      <c r="A16" s="368" t="s">
        <v>459</v>
      </c>
      <c r="B16" s="369">
        <f>SUM(B17:B18)</f>
        <v>4.7384035267696234</v>
      </c>
      <c r="C16" s="369">
        <f t="shared" ref="C16:F16" si="3">SUM(C17:C18)</f>
        <v>3.2056462663039249</v>
      </c>
      <c r="D16" s="369">
        <f t="shared" si="3"/>
        <v>4.7381625826555576</v>
      </c>
      <c r="E16" s="369">
        <f t="shared" si="3"/>
        <v>4.1018094857126348</v>
      </c>
      <c r="F16" s="369">
        <f t="shared" si="3"/>
        <v>4.2194743733058901</v>
      </c>
    </row>
    <row r="17" spans="1:6" x14ac:dyDescent="0.25">
      <c r="A17" s="366" t="s">
        <v>460</v>
      </c>
      <c r="B17" s="371">
        <v>4.7384035267696234</v>
      </c>
      <c r="C17" s="371">
        <v>3.0409310785303361</v>
      </c>
      <c r="D17" s="371">
        <v>4.473155355663665</v>
      </c>
      <c r="E17" s="371">
        <v>3.6898444523875042</v>
      </c>
      <c r="F17" s="371">
        <v>3.6933324644680208</v>
      </c>
    </row>
    <row r="18" spans="1:6" x14ac:dyDescent="0.25">
      <c r="A18" s="366" t="s">
        <v>461</v>
      </c>
      <c r="B18" s="371">
        <v>0</v>
      </c>
      <c r="C18" s="371">
        <v>0.16471518777358868</v>
      </c>
      <c r="D18" s="371">
        <v>0.26500722699189283</v>
      </c>
      <c r="E18" s="371">
        <v>0.41196503332513068</v>
      </c>
      <c r="F18" s="371">
        <v>0.5261419088378696</v>
      </c>
    </row>
    <row r="19" spans="1:6" x14ac:dyDescent="0.25">
      <c r="A19" s="368" t="s">
        <v>462</v>
      </c>
      <c r="B19" s="369">
        <f>SUM(B20:B21)</f>
        <v>0</v>
      </c>
      <c r="C19" s="369">
        <f t="shared" ref="C19:F19" si="4">SUM(C20:C21)</f>
        <v>-0.62422759771828251</v>
      </c>
      <c r="D19" s="369">
        <f t="shared" si="4"/>
        <v>-1.9042440977553525</v>
      </c>
      <c r="E19" s="369">
        <f t="shared" si="4"/>
        <v>-1.8769925487556871</v>
      </c>
      <c r="F19" s="369">
        <f t="shared" si="4"/>
        <v>-1.8410943756752036</v>
      </c>
    </row>
    <row r="20" spans="1:6" x14ac:dyDescent="0.25">
      <c r="A20" s="366" t="s">
        <v>463</v>
      </c>
      <c r="B20" s="371">
        <v>0</v>
      </c>
      <c r="C20" s="371">
        <v>-0.62422759771828251</v>
      </c>
      <c r="D20" s="371">
        <v>-1.8833559735174639</v>
      </c>
      <c r="E20" s="371">
        <v>-1.7929321617010834</v>
      </c>
      <c r="F20" s="371">
        <v>-1.6993335174873689</v>
      </c>
    </row>
    <row r="21" spans="1:6" x14ac:dyDescent="0.25">
      <c r="A21" s="372" t="s">
        <v>464</v>
      </c>
      <c r="B21" s="373">
        <v>0</v>
      </c>
      <c r="C21" s="373">
        <v>0</v>
      </c>
      <c r="D21" s="373">
        <v>-2.088812423788863E-2</v>
      </c>
      <c r="E21" s="373">
        <v>-8.4060387054603794E-2</v>
      </c>
      <c r="F21" s="373">
        <v>-0.14176085818783465</v>
      </c>
    </row>
    <row r="22" spans="1:6" x14ac:dyDescent="0.25">
      <c r="A22" s="374" t="s">
        <v>465</v>
      </c>
      <c r="B22" s="375" t="s">
        <v>315</v>
      </c>
      <c r="C22" s="376">
        <v>3.41963727329581E-2</v>
      </c>
      <c r="D22" s="376">
        <v>3.3227925079056191E-2</v>
      </c>
      <c r="E22" s="376">
        <v>3.3767243943172202E-2</v>
      </c>
      <c r="F22" s="376">
        <v>3.3330358736391216E-2</v>
      </c>
    </row>
    <row r="23" spans="1:6" x14ac:dyDescent="0.25">
      <c r="A23" s="518" t="s">
        <v>466</v>
      </c>
      <c r="B23" s="518"/>
      <c r="C23" s="518"/>
      <c r="D23" s="518"/>
      <c r="E23" s="519" t="s">
        <v>82</v>
      </c>
      <c r="F23" s="519"/>
    </row>
  </sheetData>
  <mergeCells count="3">
    <mergeCell ref="A1:F1"/>
    <mergeCell ref="A23:D23"/>
    <mergeCell ref="E23:F23"/>
  </mergeCells>
  <pageMargins left="0.7" right="0.7" top="0.75" bottom="0.75" header="0.3" footer="0.3"/>
  <ignoredErrors>
    <ignoredError sqref="C19:H2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>
      <selection sqref="A1:J1"/>
    </sheetView>
  </sheetViews>
  <sheetFormatPr defaultRowHeight="15" customHeight="1" x14ac:dyDescent="0.25"/>
  <cols>
    <col min="1" max="1" width="28.42578125" style="436" bestFit="1" customWidth="1"/>
    <col min="2" max="10" width="9.140625" style="436"/>
    <col min="11" max="11" width="9.140625" style="447"/>
    <col min="12" max="256" width="9.140625" style="436"/>
    <col min="257" max="257" width="28.42578125" style="436" bestFit="1" customWidth="1"/>
    <col min="258" max="512" width="9.140625" style="436"/>
    <col min="513" max="513" width="28.42578125" style="436" bestFit="1" customWidth="1"/>
    <col min="514" max="768" width="9.140625" style="436"/>
    <col min="769" max="769" width="28.42578125" style="436" bestFit="1" customWidth="1"/>
    <col min="770" max="1024" width="9.140625" style="436"/>
    <col min="1025" max="1025" width="28.42578125" style="436" bestFit="1" customWidth="1"/>
    <col min="1026" max="1280" width="9.140625" style="436"/>
    <col min="1281" max="1281" width="28.42578125" style="436" bestFit="1" customWidth="1"/>
    <col min="1282" max="1536" width="9.140625" style="436"/>
    <col min="1537" max="1537" width="28.42578125" style="436" bestFit="1" customWidth="1"/>
    <col min="1538" max="1792" width="9.140625" style="436"/>
    <col min="1793" max="1793" width="28.42578125" style="436" bestFit="1" customWidth="1"/>
    <col min="1794" max="2048" width="9.140625" style="436"/>
    <col min="2049" max="2049" width="28.42578125" style="436" bestFit="1" customWidth="1"/>
    <col min="2050" max="2304" width="9.140625" style="436"/>
    <col min="2305" max="2305" width="28.42578125" style="436" bestFit="1" customWidth="1"/>
    <col min="2306" max="2560" width="9.140625" style="436"/>
    <col min="2561" max="2561" width="28.42578125" style="436" bestFit="1" customWidth="1"/>
    <col min="2562" max="2816" width="9.140625" style="436"/>
    <col min="2817" max="2817" width="28.42578125" style="436" bestFit="1" customWidth="1"/>
    <col min="2818" max="3072" width="9.140625" style="436"/>
    <col min="3073" max="3073" width="28.42578125" style="436" bestFit="1" customWidth="1"/>
    <col min="3074" max="3328" width="9.140625" style="436"/>
    <col min="3329" max="3329" width="28.42578125" style="436" bestFit="1" customWidth="1"/>
    <col min="3330" max="3584" width="9.140625" style="436"/>
    <col min="3585" max="3585" width="28.42578125" style="436" bestFit="1" customWidth="1"/>
    <col min="3586" max="3840" width="9.140625" style="436"/>
    <col min="3841" max="3841" width="28.42578125" style="436" bestFit="1" customWidth="1"/>
    <col min="3842" max="4096" width="9.140625" style="436"/>
    <col min="4097" max="4097" width="28.42578125" style="436" bestFit="1" customWidth="1"/>
    <col min="4098" max="4352" width="9.140625" style="436"/>
    <col min="4353" max="4353" width="28.42578125" style="436" bestFit="1" customWidth="1"/>
    <col min="4354" max="4608" width="9.140625" style="436"/>
    <col min="4609" max="4609" width="28.42578125" style="436" bestFit="1" customWidth="1"/>
    <col min="4610" max="4864" width="9.140625" style="436"/>
    <col min="4865" max="4865" width="28.42578125" style="436" bestFit="1" customWidth="1"/>
    <col min="4866" max="5120" width="9.140625" style="436"/>
    <col min="5121" max="5121" width="28.42578125" style="436" bestFit="1" customWidth="1"/>
    <col min="5122" max="5376" width="9.140625" style="436"/>
    <col min="5377" max="5377" width="28.42578125" style="436" bestFit="1" customWidth="1"/>
    <col min="5378" max="5632" width="9.140625" style="436"/>
    <col min="5633" max="5633" width="28.42578125" style="436" bestFit="1" customWidth="1"/>
    <col min="5634" max="5888" width="9.140625" style="436"/>
    <col min="5889" max="5889" width="28.42578125" style="436" bestFit="1" customWidth="1"/>
    <col min="5890" max="6144" width="9.140625" style="436"/>
    <col min="6145" max="6145" width="28.42578125" style="436" bestFit="1" customWidth="1"/>
    <col min="6146" max="6400" width="9.140625" style="436"/>
    <col min="6401" max="6401" width="28.42578125" style="436" bestFit="1" customWidth="1"/>
    <col min="6402" max="6656" width="9.140625" style="436"/>
    <col min="6657" max="6657" width="28.42578125" style="436" bestFit="1" customWidth="1"/>
    <col min="6658" max="6912" width="9.140625" style="436"/>
    <col min="6913" max="6913" width="28.42578125" style="436" bestFit="1" customWidth="1"/>
    <col min="6914" max="7168" width="9.140625" style="436"/>
    <col min="7169" max="7169" width="28.42578125" style="436" bestFit="1" customWidth="1"/>
    <col min="7170" max="7424" width="9.140625" style="436"/>
    <col min="7425" max="7425" width="28.42578125" style="436" bestFit="1" customWidth="1"/>
    <col min="7426" max="7680" width="9.140625" style="436"/>
    <col min="7681" max="7681" width="28.42578125" style="436" bestFit="1" customWidth="1"/>
    <col min="7682" max="7936" width="9.140625" style="436"/>
    <col min="7937" max="7937" width="28.42578125" style="436" bestFit="1" customWidth="1"/>
    <col min="7938" max="8192" width="9.140625" style="436"/>
    <col min="8193" max="8193" width="28.42578125" style="436" bestFit="1" customWidth="1"/>
    <col min="8194" max="8448" width="9.140625" style="436"/>
    <col min="8449" max="8449" width="28.42578125" style="436" bestFit="1" customWidth="1"/>
    <col min="8450" max="8704" width="9.140625" style="436"/>
    <col min="8705" max="8705" width="28.42578125" style="436" bestFit="1" customWidth="1"/>
    <col min="8706" max="8960" width="9.140625" style="436"/>
    <col min="8961" max="8961" width="28.42578125" style="436" bestFit="1" customWidth="1"/>
    <col min="8962" max="9216" width="9.140625" style="436"/>
    <col min="9217" max="9217" width="28.42578125" style="436" bestFit="1" customWidth="1"/>
    <col min="9218" max="9472" width="9.140625" style="436"/>
    <col min="9473" max="9473" width="28.42578125" style="436" bestFit="1" customWidth="1"/>
    <col min="9474" max="9728" width="9.140625" style="436"/>
    <col min="9729" max="9729" width="28.42578125" style="436" bestFit="1" customWidth="1"/>
    <col min="9730" max="9984" width="9.140625" style="436"/>
    <col min="9985" max="9985" width="28.42578125" style="436" bestFit="1" customWidth="1"/>
    <col min="9986" max="10240" width="9.140625" style="436"/>
    <col min="10241" max="10241" width="28.42578125" style="436" bestFit="1" customWidth="1"/>
    <col min="10242" max="10496" width="9.140625" style="436"/>
    <col min="10497" max="10497" width="28.42578125" style="436" bestFit="1" customWidth="1"/>
    <col min="10498" max="10752" width="9.140625" style="436"/>
    <col min="10753" max="10753" width="28.42578125" style="436" bestFit="1" customWidth="1"/>
    <col min="10754" max="11008" width="9.140625" style="436"/>
    <col min="11009" max="11009" width="28.42578125" style="436" bestFit="1" customWidth="1"/>
    <col min="11010" max="11264" width="9.140625" style="436"/>
    <col min="11265" max="11265" width="28.42578125" style="436" bestFit="1" customWidth="1"/>
    <col min="11266" max="11520" width="9.140625" style="436"/>
    <col min="11521" max="11521" width="28.42578125" style="436" bestFit="1" customWidth="1"/>
    <col min="11522" max="11776" width="9.140625" style="436"/>
    <col min="11777" max="11777" width="28.42578125" style="436" bestFit="1" customWidth="1"/>
    <col min="11778" max="12032" width="9.140625" style="436"/>
    <col min="12033" max="12033" width="28.42578125" style="436" bestFit="1" customWidth="1"/>
    <col min="12034" max="12288" width="9.140625" style="436"/>
    <col min="12289" max="12289" width="28.42578125" style="436" bestFit="1" customWidth="1"/>
    <col min="12290" max="12544" width="9.140625" style="436"/>
    <col min="12545" max="12545" width="28.42578125" style="436" bestFit="1" customWidth="1"/>
    <col min="12546" max="12800" width="9.140625" style="436"/>
    <col min="12801" max="12801" width="28.42578125" style="436" bestFit="1" customWidth="1"/>
    <col min="12802" max="13056" width="9.140625" style="436"/>
    <col min="13057" max="13057" width="28.42578125" style="436" bestFit="1" customWidth="1"/>
    <col min="13058" max="13312" width="9.140625" style="436"/>
    <col min="13313" max="13313" width="28.42578125" style="436" bestFit="1" customWidth="1"/>
    <col min="13314" max="13568" width="9.140625" style="436"/>
    <col min="13569" max="13569" width="28.42578125" style="436" bestFit="1" customWidth="1"/>
    <col min="13570" max="13824" width="9.140625" style="436"/>
    <col min="13825" max="13825" width="28.42578125" style="436" bestFit="1" customWidth="1"/>
    <col min="13826" max="14080" width="9.140625" style="436"/>
    <col min="14081" max="14081" width="28.42578125" style="436" bestFit="1" customWidth="1"/>
    <col min="14082" max="14336" width="9.140625" style="436"/>
    <col min="14337" max="14337" width="28.42578125" style="436" bestFit="1" customWidth="1"/>
    <col min="14338" max="14592" width="9.140625" style="436"/>
    <col min="14593" max="14593" width="28.42578125" style="436" bestFit="1" customWidth="1"/>
    <col min="14594" max="14848" width="9.140625" style="436"/>
    <col min="14849" max="14849" width="28.42578125" style="436" bestFit="1" customWidth="1"/>
    <col min="14850" max="15104" width="9.140625" style="436"/>
    <col min="15105" max="15105" width="28.42578125" style="436" bestFit="1" customWidth="1"/>
    <col min="15106" max="15360" width="9.140625" style="436"/>
    <col min="15361" max="15361" width="28.42578125" style="436" bestFit="1" customWidth="1"/>
    <col min="15362" max="15616" width="9.140625" style="436"/>
    <col min="15617" max="15617" width="28.42578125" style="436" bestFit="1" customWidth="1"/>
    <col min="15618" max="15872" width="9.140625" style="436"/>
    <col min="15873" max="15873" width="28.42578125" style="436" bestFit="1" customWidth="1"/>
    <col min="15874" max="16128" width="9.140625" style="436"/>
    <col min="16129" max="16129" width="28.42578125" style="436" bestFit="1" customWidth="1"/>
    <col min="16130" max="16384" width="9.140625" style="436"/>
  </cols>
  <sheetData>
    <row r="1" spans="1:11" ht="15" customHeight="1" x14ac:dyDescent="0.25">
      <c r="A1" s="520" t="s">
        <v>575</v>
      </c>
      <c r="B1" s="520"/>
      <c r="C1" s="520"/>
      <c r="D1" s="520"/>
      <c r="E1" s="520"/>
      <c r="F1" s="520"/>
      <c r="G1" s="520"/>
      <c r="H1" s="520"/>
      <c r="I1" s="520"/>
      <c r="J1" s="520"/>
      <c r="K1" s="435"/>
    </row>
    <row r="2" spans="1:11" ht="15" customHeight="1" x14ac:dyDescent="0.25">
      <c r="A2" s="437" t="s">
        <v>531</v>
      </c>
      <c r="B2" s="438" t="s">
        <v>532</v>
      </c>
      <c r="C2" s="521" t="s">
        <v>533</v>
      </c>
      <c r="D2" s="521"/>
      <c r="E2" s="521"/>
      <c r="F2" s="521"/>
      <c r="G2" s="522" t="s">
        <v>534</v>
      </c>
      <c r="H2" s="521"/>
      <c r="I2" s="521"/>
      <c r="J2" s="521"/>
      <c r="K2" s="439"/>
    </row>
    <row r="3" spans="1:11" ht="15" customHeight="1" x14ac:dyDescent="0.25">
      <c r="A3" s="440"/>
      <c r="B3" s="438">
        <v>2013</v>
      </c>
      <c r="C3" s="441">
        <v>2014</v>
      </c>
      <c r="D3" s="441">
        <v>2015</v>
      </c>
      <c r="E3" s="441">
        <v>2016</v>
      </c>
      <c r="F3" s="441">
        <v>2017</v>
      </c>
      <c r="G3" s="442">
        <v>2013</v>
      </c>
      <c r="H3" s="441">
        <v>2014</v>
      </c>
      <c r="I3" s="441">
        <v>2015</v>
      </c>
      <c r="J3" s="441">
        <v>2016</v>
      </c>
      <c r="K3" s="439"/>
    </row>
    <row r="4" spans="1:11" ht="15" customHeight="1" x14ac:dyDescent="0.25">
      <c r="A4" s="443" t="s">
        <v>535</v>
      </c>
      <c r="B4" s="463">
        <v>0.94082611391763749</v>
      </c>
      <c r="C4" s="464">
        <v>2.3471981784621399</v>
      </c>
      <c r="D4" s="464">
        <v>2.9683337578641167</v>
      </c>
      <c r="E4" s="464">
        <v>3.2033283054654138</v>
      </c>
      <c r="F4" s="464">
        <v>3.4488126935909635</v>
      </c>
      <c r="G4" s="465">
        <v>0.14395517302154914</v>
      </c>
      <c r="H4" s="464">
        <v>0.12768350918790983</v>
      </c>
      <c r="I4" s="464">
        <v>2.3897495331625329E-2</v>
      </c>
      <c r="J4" s="464">
        <v>5.6332855113476299E-2</v>
      </c>
      <c r="K4" s="444"/>
    </row>
    <row r="5" spans="1:11" ht="15" customHeight="1" x14ac:dyDescent="0.25">
      <c r="A5" s="443" t="s">
        <v>536</v>
      </c>
      <c r="B5" s="466">
        <v>1.3886262435646159</v>
      </c>
      <c r="C5" s="464">
        <v>0.75474945023763329</v>
      </c>
      <c r="D5" s="464">
        <v>2.0749630394172862</v>
      </c>
      <c r="E5" s="464">
        <v>2.2747611299560675</v>
      </c>
      <c r="F5" s="464">
        <v>2.3553352041218778</v>
      </c>
      <c r="G5" s="465">
        <v>-0.24545728802303302</v>
      </c>
      <c r="H5" s="464">
        <v>-0.89651006825211166</v>
      </c>
      <c r="I5" s="464">
        <v>-3.1957686658790063E-2</v>
      </c>
      <c r="J5" s="464">
        <v>-4.6584908564791583E-2</v>
      </c>
      <c r="K5" s="444"/>
    </row>
    <row r="6" spans="1:11" ht="15" customHeight="1" x14ac:dyDescent="0.25">
      <c r="A6" s="443" t="s">
        <v>537</v>
      </c>
      <c r="B6" s="463">
        <v>2.4</v>
      </c>
      <c r="C6" s="464">
        <v>2.5423728813559254</v>
      </c>
      <c r="D6" s="464">
        <v>3.541912632821731</v>
      </c>
      <c r="E6" s="464">
        <v>4.1049030786773022</v>
      </c>
      <c r="F6" s="464">
        <v>4.4906900328587129</v>
      </c>
      <c r="G6" s="465">
        <v>-0.20869565217392028</v>
      </c>
      <c r="H6" s="464">
        <v>-0.2421307506053294</v>
      </c>
      <c r="I6" s="464">
        <v>0.12612935838121064</v>
      </c>
      <c r="J6" s="464">
        <v>0.57415137024905416</v>
      </c>
      <c r="K6" s="444"/>
    </row>
    <row r="7" spans="1:11" ht="15" customHeight="1" x14ac:dyDescent="0.25">
      <c r="A7" s="443" t="s">
        <v>538</v>
      </c>
      <c r="B7" s="466">
        <v>0.99752190547070541</v>
      </c>
      <c r="C7" s="464">
        <v>1.7171193670249663</v>
      </c>
      <c r="D7" s="464">
        <v>1.4952012616889165</v>
      </c>
      <c r="E7" s="464">
        <v>1.8072364763933368</v>
      </c>
      <c r="F7" s="464">
        <v>2.0710493341650649</v>
      </c>
      <c r="G7" s="465">
        <v>8.1004147087354816E-2</v>
      </c>
      <c r="H7" s="464">
        <v>0.57334952914889215</v>
      </c>
      <c r="I7" s="464">
        <v>0.22040495426312035</v>
      </c>
      <c r="J7" s="464">
        <v>0.64346742510097421</v>
      </c>
      <c r="K7" s="444"/>
    </row>
    <row r="8" spans="1:11" ht="15" customHeight="1" x14ac:dyDescent="0.25">
      <c r="A8" s="443" t="s">
        <v>539</v>
      </c>
      <c r="B8" s="463">
        <v>-0.7776655820746754</v>
      </c>
      <c r="C8" s="464">
        <v>0.34705011287463616</v>
      </c>
      <c r="D8" s="464">
        <v>0.62149439413514695</v>
      </c>
      <c r="E8" s="464">
        <v>0.74260526220795153</v>
      </c>
      <c r="F8" s="464">
        <v>0.9261093182992175</v>
      </c>
      <c r="G8" s="465">
        <v>0.22296908244370961</v>
      </c>
      <c r="H8" s="464">
        <v>0.13607174005338951</v>
      </c>
      <c r="I8" s="464">
        <v>-1.5405412842972588E-2</v>
      </c>
      <c r="J8" s="464">
        <v>7.5534646194563848E-2</v>
      </c>
      <c r="K8" s="444"/>
    </row>
    <row r="9" spans="1:11" ht="15" customHeight="1" x14ac:dyDescent="0.25">
      <c r="A9" s="443" t="s">
        <v>540</v>
      </c>
      <c r="B9" s="466">
        <v>14.215866538624075</v>
      </c>
      <c r="C9" s="464">
        <v>13.996554816469969</v>
      </c>
      <c r="D9" s="464">
        <v>13.246216375574518</v>
      </c>
      <c r="E9" s="464">
        <v>12.332993475634806</v>
      </c>
      <c r="F9" s="464">
        <v>11.308498227086039</v>
      </c>
      <c r="G9" s="465">
        <v>-0.25935544456006987</v>
      </c>
      <c r="H9" s="464">
        <v>-0.3056174489495973</v>
      </c>
      <c r="I9" s="464">
        <v>-0.30531043275267322</v>
      </c>
      <c r="J9" s="464">
        <v>-0.34414437052851632</v>
      </c>
      <c r="K9" s="444"/>
    </row>
    <row r="10" spans="1:11" ht="15" customHeight="1" x14ac:dyDescent="0.25">
      <c r="A10" s="443" t="s">
        <v>541</v>
      </c>
      <c r="B10" s="463">
        <v>-7.186176254188581E-2</v>
      </c>
      <c r="C10" s="464">
        <v>1.1670153814873352</v>
      </c>
      <c r="D10" s="464">
        <v>2.2033775281658174</v>
      </c>
      <c r="E10" s="464">
        <v>2.3573664365667879</v>
      </c>
      <c r="F10" s="464">
        <v>2.8825312143637261</v>
      </c>
      <c r="G10" s="465">
        <v>-0.57228917361625253</v>
      </c>
      <c r="H10" s="464">
        <v>0.34342401104774833</v>
      </c>
      <c r="I10" s="464">
        <v>0.13008164618411033</v>
      </c>
      <c r="J10" s="464">
        <v>0.12903080592878791</v>
      </c>
      <c r="K10" s="444"/>
    </row>
    <row r="11" spans="1:11" ht="15" customHeight="1" x14ac:dyDescent="0.25">
      <c r="A11" s="443" t="s">
        <v>542</v>
      </c>
      <c r="B11" s="463">
        <v>-4.3011809413876136</v>
      </c>
      <c r="C11" s="464">
        <v>1.7588100115973671</v>
      </c>
      <c r="D11" s="464">
        <v>2.3772338182614483</v>
      </c>
      <c r="E11" s="464">
        <v>0.84772086854150164</v>
      </c>
      <c r="F11" s="464">
        <v>2.1254931064096816</v>
      </c>
      <c r="G11" s="465">
        <v>1.4958343427035317</v>
      </c>
      <c r="H11" s="464">
        <v>-1.1355442863027978</v>
      </c>
      <c r="I11" s="464">
        <v>2.4407723616725754</v>
      </c>
      <c r="J11" s="464">
        <v>2.3257356167080312</v>
      </c>
      <c r="K11" s="444"/>
    </row>
    <row r="12" spans="1:11" ht="15" customHeight="1" x14ac:dyDescent="0.25">
      <c r="A12" s="443" t="s">
        <v>543</v>
      </c>
      <c r="B12" s="463">
        <v>4.4594537903913363</v>
      </c>
      <c r="C12" s="464">
        <v>4.005455209037434</v>
      </c>
      <c r="D12" s="464">
        <v>4.50073250784504</v>
      </c>
      <c r="E12" s="464">
        <v>4.8410427954605817</v>
      </c>
      <c r="F12" s="464">
        <v>4.8360499099359577</v>
      </c>
      <c r="G12" s="465">
        <v>-0.3869066890429389</v>
      </c>
      <c r="H12" s="464">
        <v>-0.26293157412900037</v>
      </c>
      <c r="I12" s="464">
        <v>-8.7361363209090825E-3</v>
      </c>
      <c r="J12" s="464">
        <v>-0.27637300565892442</v>
      </c>
      <c r="K12" s="444"/>
    </row>
    <row r="13" spans="1:11" ht="15" customHeight="1" x14ac:dyDescent="0.25">
      <c r="A13" s="445"/>
      <c r="B13" s="446"/>
      <c r="C13" s="446"/>
      <c r="D13" s="446"/>
      <c r="E13" s="446"/>
      <c r="F13" s="446"/>
      <c r="G13" s="523" t="s">
        <v>544</v>
      </c>
      <c r="H13" s="523"/>
      <c r="I13" s="523"/>
      <c r="J13" s="523"/>
      <c r="K13" s="444"/>
    </row>
  </sheetData>
  <mergeCells count="4">
    <mergeCell ref="A1:J1"/>
    <mergeCell ref="C2:F2"/>
    <mergeCell ref="G2:J2"/>
    <mergeCell ref="G13:J13"/>
  </mergeCells>
  <pageMargins left="0.75" right="0.75" top="1" bottom="1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workbookViewId="0"/>
  </sheetViews>
  <sheetFormatPr defaultRowHeight="15" x14ac:dyDescent="0.25"/>
  <cols>
    <col min="1" max="1" width="33.28515625" customWidth="1"/>
    <col min="2" max="6" width="14" customWidth="1"/>
  </cols>
  <sheetData>
    <row r="1" spans="1:6" x14ac:dyDescent="0.25">
      <c r="A1" s="477" t="s">
        <v>576</v>
      </c>
      <c r="B1" s="467"/>
      <c r="C1" s="467"/>
      <c r="D1" s="468"/>
      <c r="E1" s="468"/>
      <c r="F1" s="468"/>
    </row>
    <row r="2" spans="1:6" x14ac:dyDescent="0.25">
      <c r="A2" s="344"/>
      <c r="B2" s="344" t="s">
        <v>577</v>
      </c>
      <c r="C2" s="344" t="s">
        <v>578</v>
      </c>
      <c r="D2" s="344" t="s">
        <v>579</v>
      </c>
      <c r="E2" s="344" t="s">
        <v>580</v>
      </c>
      <c r="F2" s="344" t="s">
        <v>581</v>
      </c>
    </row>
    <row r="3" spans="1:6" x14ac:dyDescent="0.25">
      <c r="A3" s="469" t="s">
        <v>582</v>
      </c>
      <c r="B3" s="486">
        <v>25.6</v>
      </c>
      <c r="C3" s="486">
        <v>27.6</v>
      </c>
      <c r="D3" s="486">
        <v>27.1</v>
      </c>
      <c r="E3" s="486">
        <v>26.5</v>
      </c>
      <c r="F3" s="486">
        <v>26.3</v>
      </c>
    </row>
    <row r="4" spans="1:6" x14ac:dyDescent="0.25">
      <c r="A4" s="469" t="s">
        <v>583</v>
      </c>
      <c r="B4" s="487">
        <v>0</v>
      </c>
      <c r="C4" s="487">
        <v>0</v>
      </c>
      <c r="D4" s="487">
        <v>0.2</v>
      </c>
      <c r="E4" s="487">
        <v>0.5</v>
      </c>
      <c r="F4" s="487">
        <v>0.4</v>
      </c>
    </row>
    <row r="5" spans="1:6" x14ac:dyDescent="0.25">
      <c r="A5" s="470" t="s">
        <v>584</v>
      </c>
      <c r="B5" s="487">
        <v>0</v>
      </c>
      <c r="C5" s="487">
        <v>0</v>
      </c>
      <c r="D5" s="487">
        <v>0</v>
      </c>
      <c r="E5" s="486">
        <v>0.5</v>
      </c>
      <c r="F5" s="486">
        <v>0.4</v>
      </c>
    </row>
    <row r="6" spans="1:6" x14ac:dyDescent="0.25">
      <c r="A6" s="470" t="s">
        <v>585</v>
      </c>
      <c r="B6" s="487">
        <v>0</v>
      </c>
      <c r="C6" s="487">
        <v>0</v>
      </c>
      <c r="D6" s="486">
        <v>0.2</v>
      </c>
      <c r="E6" s="487">
        <v>0</v>
      </c>
      <c r="F6" s="487">
        <v>0</v>
      </c>
    </row>
    <row r="7" spans="1:6" x14ac:dyDescent="0.25">
      <c r="A7" s="469" t="s">
        <v>586</v>
      </c>
      <c r="B7" s="487">
        <v>0</v>
      </c>
      <c r="C7" s="487">
        <v>0</v>
      </c>
      <c r="D7" s="487">
        <v>0</v>
      </c>
      <c r="E7" s="487">
        <v>0</v>
      </c>
      <c r="F7" s="487">
        <v>0</v>
      </c>
    </row>
    <row r="8" spans="1:6" ht="15.75" thickBot="1" x14ac:dyDescent="0.3">
      <c r="A8" s="471" t="s">
        <v>587</v>
      </c>
      <c r="B8" s="488">
        <v>25.6</v>
      </c>
      <c r="C8" s="488">
        <v>27.6</v>
      </c>
      <c r="D8" s="488">
        <v>27.3</v>
      </c>
      <c r="E8" s="488">
        <v>26.9</v>
      </c>
      <c r="F8" s="488">
        <v>26.7</v>
      </c>
    </row>
    <row r="9" spans="1:6" ht="15" customHeight="1" x14ac:dyDescent="0.25">
      <c r="A9" s="475" t="s">
        <v>588</v>
      </c>
      <c r="B9" s="475"/>
      <c r="C9" s="475"/>
      <c r="D9" s="475"/>
      <c r="E9" s="474"/>
      <c r="F9" s="473" t="s">
        <v>91</v>
      </c>
    </row>
    <row r="10" spans="1:6" x14ac:dyDescent="0.25">
      <c r="A10" s="476"/>
      <c r="B10" s="476"/>
      <c r="C10" s="476"/>
      <c r="D10" s="476"/>
      <c r="E10" s="472"/>
      <c r="F10" s="47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sqref="A1:G1"/>
    </sheetView>
  </sheetViews>
  <sheetFormatPr defaultRowHeight="15" customHeight="1" x14ac:dyDescent="0.25"/>
  <cols>
    <col min="1" max="1" width="42.85546875" style="90" customWidth="1"/>
    <col min="2" max="7" width="8.7109375" style="90" customWidth="1"/>
    <col min="8" max="16384" width="9.140625" style="90"/>
  </cols>
  <sheetData>
    <row r="1" spans="1:12" ht="15" customHeight="1" x14ac:dyDescent="0.25">
      <c r="A1" s="525" t="s">
        <v>170</v>
      </c>
      <c r="B1" s="525"/>
      <c r="C1" s="525"/>
      <c r="D1" s="525"/>
      <c r="E1" s="525"/>
      <c r="F1" s="525"/>
      <c r="G1" s="525"/>
    </row>
    <row r="2" spans="1:12" ht="15" customHeight="1" x14ac:dyDescent="0.25">
      <c r="A2" s="124"/>
      <c r="B2" s="125" t="s">
        <v>86</v>
      </c>
      <c r="C2" s="125" t="s">
        <v>87</v>
      </c>
      <c r="D2" s="125" t="s">
        <v>102</v>
      </c>
      <c r="E2" s="125" t="s">
        <v>86</v>
      </c>
      <c r="F2" s="125" t="s">
        <v>87</v>
      </c>
      <c r="G2" s="125" t="s">
        <v>102</v>
      </c>
      <c r="I2" s="108" t="s">
        <v>84</v>
      </c>
      <c r="J2" s="109" t="s">
        <v>86</v>
      </c>
      <c r="K2" s="109" t="s">
        <v>87</v>
      </c>
      <c r="L2" s="109" t="s">
        <v>102</v>
      </c>
    </row>
    <row r="3" spans="1:12" ht="15" customHeight="1" x14ac:dyDescent="0.25">
      <c r="A3" s="124"/>
      <c r="B3" s="526" t="s">
        <v>84</v>
      </c>
      <c r="C3" s="526"/>
      <c r="D3" s="526"/>
      <c r="E3" s="526" t="s">
        <v>2</v>
      </c>
      <c r="F3" s="526"/>
      <c r="G3" s="526"/>
      <c r="I3" s="72" t="s">
        <v>1</v>
      </c>
      <c r="J3" s="149">
        <v>77786.7</v>
      </c>
      <c r="K3" s="149">
        <v>81709.3</v>
      </c>
      <c r="L3" s="149">
        <v>86210.3</v>
      </c>
    </row>
    <row r="4" spans="1:12" ht="15" customHeight="1" x14ac:dyDescent="0.25">
      <c r="A4" s="93" t="s">
        <v>106</v>
      </c>
      <c r="B4" s="94">
        <v>904</v>
      </c>
      <c r="C4" s="94">
        <v>1385</v>
      </c>
      <c r="D4" s="94">
        <v>2134</v>
      </c>
      <c r="E4" s="122">
        <f t="shared" ref="E4:G8" si="0">B4/J$3*100</f>
        <v>1.1621523988033944</v>
      </c>
      <c r="F4" s="123">
        <f t="shared" si="0"/>
        <v>1.6950334906797635</v>
      </c>
      <c r="G4" s="123">
        <f t="shared" si="0"/>
        <v>2.4753422734870427</v>
      </c>
      <c r="I4" s="72"/>
      <c r="J4" s="72"/>
      <c r="K4" s="72"/>
      <c r="L4" s="72"/>
    </row>
    <row r="5" spans="1:12" ht="15" customHeight="1" x14ac:dyDescent="0.25">
      <c r="A5" s="93" t="s">
        <v>108</v>
      </c>
      <c r="B5" s="94">
        <f>B6+B7</f>
        <v>685.57473352451257</v>
      </c>
      <c r="C5" s="94">
        <f t="shared" ref="C5:D5" si="1">C6+C7</f>
        <v>1072.223331862444</v>
      </c>
      <c r="D5" s="94">
        <f t="shared" si="1"/>
        <v>1507.1298761894766</v>
      </c>
      <c r="E5" s="122">
        <f t="shared" si="0"/>
        <v>0.88135212513773242</v>
      </c>
      <c r="F5" s="123">
        <f t="shared" ref="F5" si="2">C5/K$3*100</f>
        <v>1.3122414851950071</v>
      </c>
      <c r="G5" s="123">
        <f t="shared" ref="G5" si="3">D5/L$3*100</f>
        <v>1.7482016373791491</v>
      </c>
      <c r="I5" s="72"/>
      <c r="J5" s="72"/>
      <c r="K5" s="72"/>
      <c r="L5" s="72"/>
    </row>
    <row r="6" spans="1:12" ht="15" customHeight="1" x14ac:dyDescent="0.25">
      <c r="A6" s="491" t="s">
        <v>591</v>
      </c>
      <c r="B6" s="94">
        <v>409</v>
      </c>
      <c r="C6" s="94">
        <v>470</v>
      </c>
      <c r="D6" s="94">
        <v>489</v>
      </c>
      <c r="E6" s="122">
        <f t="shared" si="0"/>
        <v>0.52579682644976578</v>
      </c>
      <c r="F6" s="123">
        <f t="shared" si="0"/>
        <v>0.57520992102490176</v>
      </c>
      <c r="G6" s="123">
        <f t="shared" si="0"/>
        <v>0.56721760624890527</v>
      </c>
      <c r="I6" s="72"/>
      <c r="J6" s="72"/>
      <c r="K6" s="72"/>
      <c r="L6" s="72"/>
    </row>
    <row r="7" spans="1:12" ht="15" customHeight="1" x14ac:dyDescent="0.25">
      <c r="A7" s="492" t="s">
        <v>590</v>
      </c>
      <c r="B7" s="94">
        <v>276.57473352451251</v>
      </c>
      <c r="C7" s="94">
        <v>602.22333186244407</v>
      </c>
      <c r="D7" s="94">
        <v>1018.1298761894766</v>
      </c>
      <c r="E7" s="122">
        <f t="shared" si="0"/>
        <v>0.35555529868796659</v>
      </c>
      <c r="F7" s="123">
        <f t="shared" si="0"/>
        <v>0.73703156417010551</v>
      </c>
      <c r="G7" s="123">
        <f t="shared" si="0"/>
        <v>1.1809840311302437</v>
      </c>
    </row>
    <row r="8" spans="1:12" ht="15" customHeight="1" x14ac:dyDescent="0.25">
      <c r="A8" s="93" t="s">
        <v>589</v>
      </c>
      <c r="B8" s="94">
        <v>218.42526647548749</v>
      </c>
      <c r="C8" s="94">
        <v>312.77666813755593</v>
      </c>
      <c r="D8" s="94">
        <v>626.87012381052341</v>
      </c>
      <c r="E8" s="122">
        <f t="shared" si="0"/>
        <v>0.28080027366566196</v>
      </c>
      <c r="F8" s="123">
        <f t="shared" si="0"/>
        <v>0.38279200548475623</v>
      </c>
      <c r="G8" s="123">
        <f t="shared" si="0"/>
        <v>0.72714063610789359</v>
      </c>
    </row>
    <row r="9" spans="1:12" ht="15" customHeight="1" x14ac:dyDescent="0.25">
      <c r="A9" s="493" t="s">
        <v>111</v>
      </c>
      <c r="B9" s="489" t="s">
        <v>315</v>
      </c>
      <c r="C9" s="100">
        <f>C8-B8</f>
        <v>94.35140166206844</v>
      </c>
      <c r="D9" s="100">
        <f>D8-C8</f>
        <v>314.09345567296748</v>
      </c>
      <c r="E9" s="490" t="s">
        <v>315</v>
      </c>
      <c r="F9" s="101">
        <f>F8-E8</f>
        <v>0.10199173181909427</v>
      </c>
      <c r="G9" s="101">
        <f>G8-F8</f>
        <v>0.34434863062313736</v>
      </c>
    </row>
    <row r="10" spans="1:12" ht="15" customHeight="1" x14ac:dyDescent="0.25">
      <c r="E10" s="524" t="s">
        <v>82</v>
      </c>
      <c r="F10" s="524"/>
      <c r="G10" s="524"/>
    </row>
    <row r="16" spans="1:12" ht="15" customHeight="1" x14ac:dyDescent="0.25">
      <c r="D16" s="95"/>
    </row>
  </sheetData>
  <mergeCells count="4">
    <mergeCell ref="E10:G10"/>
    <mergeCell ref="A1:G1"/>
    <mergeCell ref="B3:D3"/>
    <mergeCell ref="E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workbookViewId="0">
      <selection sqref="A1:G1"/>
    </sheetView>
  </sheetViews>
  <sheetFormatPr defaultRowHeight="15" customHeight="1" x14ac:dyDescent="0.25"/>
  <cols>
    <col min="1" max="1" width="38.42578125" style="90" customWidth="1"/>
    <col min="2" max="7" width="7.85546875" style="90" customWidth="1"/>
    <col min="8" max="16384" width="9.140625" style="90"/>
  </cols>
  <sheetData>
    <row r="1" spans="1:7" ht="15" customHeight="1" x14ac:dyDescent="0.25">
      <c r="A1" s="528" t="s">
        <v>169</v>
      </c>
      <c r="B1" s="528"/>
      <c r="C1" s="528"/>
      <c r="D1" s="528"/>
      <c r="E1" s="528"/>
      <c r="F1" s="528"/>
      <c r="G1" s="528"/>
    </row>
    <row r="2" spans="1:7" ht="15" customHeight="1" x14ac:dyDescent="0.25">
      <c r="A2" s="92"/>
      <c r="B2" s="91" t="s">
        <v>86</v>
      </c>
      <c r="C2" s="91" t="s">
        <v>87</v>
      </c>
      <c r="D2" s="91" t="s">
        <v>102</v>
      </c>
      <c r="E2" s="91" t="s">
        <v>86</v>
      </c>
      <c r="F2" s="91" t="s">
        <v>87</v>
      </c>
      <c r="G2" s="91" t="s">
        <v>102</v>
      </c>
    </row>
    <row r="3" spans="1:7" ht="12.75" x14ac:dyDescent="0.25">
      <c r="A3" s="92"/>
      <c r="B3" s="529" t="s">
        <v>84</v>
      </c>
      <c r="C3" s="529"/>
      <c r="D3" s="529"/>
      <c r="E3" s="529" t="s">
        <v>2</v>
      </c>
      <c r="F3" s="529"/>
      <c r="G3" s="529"/>
    </row>
    <row r="4" spans="1:7" ht="11.25" customHeight="1" x14ac:dyDescent="0.25">
      <c r="A4" s="93" t="s">
        <v>107</v>
      </c>
      <c r="B4" s="96">
        <v>303</v>
      </c>
      <c r="C4" s="96">
        <v>368</v>
      </c>
      <c r="D4" s="97">
        <v>383</v>
      </c>
      <c r="E4" s="98">
        <v>0.39</v>
      </c>
      <c r="F4" s="98">
        <v>0.45</v>
      </c>
      <c r="G4" s="98">
        <v>0.44</v>
      </c>
    </row>
    <row r="5" spans="1:7" ht="15" customHeight="1" x14ac:dyDescent="0.25">
      <c r="A5" s="99" t="s">
        <v>109</v>
      </c>
      <c r="B5" s="96">
        <v>227</v>
      </c>
      <c r="C5" s="96">
        <v>236</v>
      </c>
      <c r="D5" s="97">
        <v>248</v>
      </c>
      <c r="E5" s="98">
        <v>0.28999999999999998</v>
      </c>
      <c r="F5" s="98">
        <v>0.28999999999999998</v>
      </c>
      <c r="G5" s="98">
        <v>0.28999999999999998</v>
      </c>
    </row>
    <row r="6" spans="1:7" ht="15" customHeight="1" x14ac:dyDescent="0.25">
      <c r="A6" s="99" t="s">
        <v>110</v>
      </c>
      <c r="B6" s="96">
        <v>71</v>
      </c>
      <c r="C6" s="96">
        <v>71</v>
      </c>
      <c r="D6" s="97">
        <v>71</v>
      </c>
      <c r="E6" s="98">
        <v>0.09</v>
      </c>
      <c r="F6" s="98">
        <v>0.09</v>
      </c>
      <c r="G6" s="98">
        <v>0.08</v>
      </c>
    </row>
    <row r="7" spans="1:7" ht="15" customHeight="1" x14ac:dyDescent="0.25">
      <c r="A7" s="99" t="s">
        <v>112</v>
      </c>
      <c r="B7" s="96">
        <v>5</v>
      </c>
      <c r="C7" s="96">
        <v>5</v>
      </c>
      <c r="D7" s="97">
        <v>5</v>
      </c>
      <c r="E7" s="98">
        <v>0.01</v>
      </c>
      <c r="F7" s="98">
        <v>0.01</v>
      </c>
      <c r="G7" s="98">
        <v>0.01</v>
      </c>
    </row>
    <row r="8" spans="1:7" ht="15" customHeight="1" x14ac:dyDescent="0.25">
      <c r="A8" s="99" t="s">
        <v>113</v>
      </c>
      <c r="B8" s="96">
        <v>0</v>
      </c>
      <c r="C8" s="96">
        <v>56</v>
      </c>
      <c r="D8" s="97">
        <v>59</v>
      </c>
      <c r="E8" s="98">
        <v>0</v>
      </c>
      <c r="F8" s="98">
        <v>7.0000000000000007E-2</v>
      </c>
      <c r="G8" s="98">
        <v>7.0000000000000007E-2</v>
      </c>
    </row>
    <row r="9" spans="1:7" ht="15" customHeight="1" x14ac:dyDescent="0.25">
      <c r="A9" s="102" t="s">
        <v>114</v>
      </c>
      <c r="B9" s="103">
        <v>106</v>
      </c>
      <c r="C9" s="103">
        <v>102</v>
      </c>
      <c r="D9" s="104">
        <v>107</v>
      </c>
      <c r="E9" s="105">
        <v>0.14000000000000001</v>
      </c>
      <c r="F9" s="105">
        <v>0.12</v>
      </c>
      <c r="G9" s="105">
        <v>0.12</v>
      </c>
    </row>
    <row r="10" spans="1:7" ht="15" customHeight="1" x14ac:dyDescent="0.25">
      <c r="A10" s="99" t="s">
        <v>115</v>
      </c>
      <c r="B10" s="96">
        <v>66</v>
      </c>
      <c r="C10" s="96">
        <v>66</v>
      </c>
      <c r="D10" s="97">
        <v>66</v>
      </c>
      <c r="E10" s="107">
        <v>0.08</v>
      </c>
      <c r="F10" s="107">
        <v>0.08</v>
      </c>
      <c r="G10" s="107">
        <v>0.08</v>
      </c>
    </row>
    <row r="11" spans="1:7" ht="15" customHeight="1" x14ac:dyDescent="0.25">
      <c r="A11" s="106" t="s">
        <v>116</v>
      </c>
      <c r="B11" s="110">
        <v>40</v>
      </c>
      <c r="C11" s="110">
        <v>36</v>
      </c>
      <c r="D11" s="111">
        <v>41</v>
      </c>
      <c r="E11" s="112">
        <v>0.05</v>
      </c>
      <c r="F11" s="112">
        <v>0.04</v>
      </c>
      <c r="G11" s="112">
        <v>0.05</v>
      </c>
    </row>
    <row r="12" spans="1:7" ht="15" customHeight="1" x14ac:dyDescent="0.25">
      <c r="A12" s="113" t="s">
        <v>117</v>
      </c>
      <c r="B12" s="114">
        <v>409</v>
      </c>
      <c r="C12" s="114">
        <v>470</v>
      </c>
      <c r="D12" s="115">
        <v>489</v>
      </c>
      <c r="E12" s="116">
        <v>0.53</v>
      </c>
      <c r="F12" s="117">
        <v>0.56999999999999995</v>
      </c>
      <c r="G12" s="117">
        <v>0.56999999999999995</v>
      </c>
    </row>
    <row r="13" spans="1:7" ht="15" customHeight="1" x14ac:dyDescent="0.25">
      <c r="A13" s="527" t="s">
        <v>118</v>
      </c>
      <c r="B13" s="527"/>
      <c r="C13" s="527"/>
      <c r="D13" s="527"/>
      <c r="E13" s="527"/>
      <c r="F13" s="524" t="s">
        <v>119</v>
      </c>
      <c r="G13" s="524"/>
    </row>
  </sheetData>
  <mergeCells count="5">
    <mergeCell ref="F13:G13"/>
    <mergeCell ref="A13:E13"/>
    <mergeCell ref="A1:G1"/>
    <mergeCell ref="B3:D3"/>
    <mergeCell ref="E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274E04972CC6448E7CDAFF602B5EBC" ma:contentTypeVersion="0" ma:contentTypeDescription="Umožňuje vytvoriť nový dokument." ma:contentTypeScope="" ma:versionID="51fb9965c476e8789608b357517e588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bf4c47bfe03b6d55bfa996cab35793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BB916D-7FF0-44FF-A7B5-65721B540B41}"/>
</file>

<file path=customXml/itemProps2.xml><?xml version="1.0" encoding="utf-8"?>
<ds:datastoreItem xmlns:ds="http://schemas.openxmlformats.org/officeDocument/2006/customXml" ds:itemID="{C02209D0-260B-4C99-A6A3-23B537A06A5E}"/>
</file>

<file path=customXml/itemProps3.xml><?xml version="1.0" encoding="utf-8"?>
<ds:datastoreItem xmlns:ds="http://schemas.openxmlformats.org/officeDocument/2006/customXml" ds:itemID="{27D677BA-46BC-4D9C-839F-88CFB4D1EC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35</vt:i4>
      </vt:variant>
      <vt:variant>
        <vt:lpstr>Pomenované rozsahy</vt:lpstr>
      </vt:variant>
      <vt:variant>
        <vt:i4>8</vt:i4>
      </vt:variant>
    </vt:vector>
  </HeadingPairs>
  <TitlesOfParts>
    <vt:vector size="43" baseType="lpstr"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G01,G02</vt:lpstr>
      <vt:lpstr>G03</vt:lpstr>
      <vt:lpstr>G04,G05</vt:lpstr>
      <vt:lpstr>G06</vt:lpstr>
      <vt:lpstr>G07</vt:lpstr>
      <vt:lpstr>G08</vt:lpstr>
      <vt:lpstr>G09</vt:lpstr>
      <vt:lpstr>G10</vt:lpstr>
      <vt:lpstr>G11</vt:lpstr>
      <vt:lpstr>G12</vt:lpstr>
      <vt:lpstr>'T14'!_Toc371416352</vt:lpstr>
      <vt:lpstr>'G06'!_Toc371434306</vt:lpstr>
      <vt:lpstr>'T13'!_Toc386099277</vt:lpstr>
      <vt:lpstr>'T07'!_Toc386810178</vt:lpstr>
      <vt:lpstr>'G07'!_Toc386810185</vt:lpstr>
      <vt:lpstr>'T12'!_Toc387045247</vt:lpstr>
      <vt:lpstr>'T11'!_Toc387050207</vt:lpstr>
      <vt:lpstr>'G03'!_Toc387681819</vt:lpstr>
    </vt:vector>
  </TitlesOfParts>
  <Company>MF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RRZ</dc:creator>
  <cp:lastModifiedBy>Kubik</cp:lastModifiedBy>
  <cp:lastPrinted>2014-04-24T13:20:51Z</cp:lastPrinted>
  <dcterms:created xsi:type="dcterms:W3CDTF">2011-05-24T12:05:53Z</dcterms:created>
  <dcterms:modified xsi:type="dcterms:W3CDTF">2014-05-15T07:21:28Z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0x0101002D274E04972CC6448E7CDAFF602B5EBC</vt:lpwstr>
  </property>
</Properties>
</file>